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comments4.xml" ContentType="application/vnd.openxmlformats-officedocument.spreadsheetml.comments+xml"/>
  <Override PartName="/xl/drawings/drawing1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C:\Users\cconroy\Downloads\"/>
    </mc:Choice>
  </mc:AlternateContent>
  <xr:revisionPtr revIDLastSave="0" documentId="13_ncr:1_{F4628178-3E9E-4654-A4B6-F93DFC6B71D3}" xr6:coauthVersionLast="36" xr6:coauthVersionMax="36" xr10:uidLastSave="{00000000-0000-0000-0000-000000000000}"/>
  <bookViews>
    <workbookView xWindow="28680" yWindow="-11796" windowWidth="29040" windowHeight="17640" tabRatio="1000" xr2:uid="{00000000-000D-0000-FFFF-FFFF00000000}"/>
  </bookViews>
  <sheets>
    <sheet name="DISCLAIMER" sheetId="11" r:id="rId1"/>
    <sheet name="CL_1 - Site Screening" sheetId="3" r:id="rId2"/>
    <sheet name="WQ_1 - Design Calc 1" sheetId="12" r:id="rId3"/>
    <sheet name="WQ_2 - Design Calc 2" sheetId="16" r:id="rId4"/>
    <sheet name="WQ_3 - Design Calc 3" sheetId="13" r:id="rId5"/>
    <sheet name="WQ_4 - Design Calc 4" sheetId="17" r:id="rId6"/>
    <sheet name="CL_2 - Project Review" sheetId="14" r:id="rId7"/>
    <sheet name="CL_2 - Project Review (2)" sheetId="15" r:id="rId8"/>
    <sheet name="DE_1 - Det Design Summary" sheetId="10" r:id="rId9"/>
    <sheet name="DE_2 - Det Wtrshed Info" sheetId="4" r:id="rId10"/>
    <sheet name="DE_3 - Det Hydrology" sheetId="5" r:id="rId11"/>
    <sheet name="DE_4 - Results" sheetId="8" r:id="rId12"/>
  </sheets>
  <definedNames>
    <definedName name="_xlnm.Print_Area" localSheetId="1">'CL_1 - Site Screening'!$A$1:$J$70</definedName>
    <definedName name="_xlnm.Print_Area" localSheetId="6">'CL_2 - Project Review'!$A$1:$I$41</definedName>
    <definedName name="_xlnm.Print_Area" localSheetId="7">'CL_2 - Project Review (2)'!$A$1:$I$38</definedName>
    <definedName name="_xlnm.Print_Area" localSheetId="8">'DE_1 - Det Design Summary'!$A$1:$I$39</definedName>
    <definedName name="_xlnm.Print_Area" localSheetId="9">'DE_2 - Det Wtrshed Info'!$A$1:$G$53</definedName>
    <definedName name="_xlnm.Print_Area" localSheetId="10">'DE_3 - Det Hydrology'!$A$1:$H$49</definedName>
    <definedName name="_xlnm.Print_Area" localSheetId="11">'DE_4 - Results'!$A$1:$G$45</definedName>
    <definedName name="_xlnm.Print_Area" localSheetId="0">DISCLAIMER!$A$1:$J$58</definedName>
    <definedName name="_xlnm.Print_Area" localSheetId="2">'WQ_1 - Design Calc 1'!$A$1:$M$46</definedName>
    <definedName name="_xlnm.Print_Area" localSheetId="3">'WQ_2 - Design Calc 2'!$A$1:$J$47</definedName>
    <definedName name="_xlnm.Print_Area" localSheetId="4">'WQ_3 - Design Calc 3'!$A$1:$Q$44</definedName>
    <definedName name="_xlnm.Print_Area" localSheetId="5">'WQ_4 - Design Calc 4'!$A$1:$K$46</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6" l="1"/>
  <c r="F12" i="17"/>
  <c r="F13" i="17"/>
  <c r="F14" i="17"/>
  <c r="F15" i="17"/>
  <c r="F16" i="17"/>
  <c r="I16" i="17" s="1"/>
  <c r="F17" i="17"/>
  <c r="I17" i="17" s="1"/>
  <c r="F18" i="17"/>
  <c r="I18" i="17" s="1"/>
  <c r="F19" i="17"/>
  <c r="I19" i="17" s="1"/>
  <c r="F20" i="17"/>
  <c r="I20" i="17" s="1"/>
  <c r="F21" i="17"/>
  <c r="I21" i="17" s="1"/>
  <c r="F22" i="17"/>
  <c r="I22" i="17" s="1"/>
  <c r="F23" i="17"/>
  <c r="I23" i="17" s="1"/>
  <c r="F24" i="17"/>
  <c r="I24" i="17" s="1"/>
  <c r="F25" i="17"/>
  <c r="I25" i="17" s="1"/>
  <c r="F26" i="17"/>
  <c r="I26" i="17" s="1"/>
  <c r="F27" i="17"/>
  <c r="I27" i="17" s="1"/>
  <c r="F28" i="17"/>
  <c r="I28" i="17" s="1"/>
  <c r="F29" i="17"/>
  <c r="I29" i="17" s="1"/>
  <c r="F30" i="17"/>
  <c r="I30" i="17" s="1"/>
  <c r="F31" i="17"/>
  <c r="I31" i="17" s="1"/>
  <c r="F32" i="17"/>
  <c r="I32" i="17" s="1"/>
  <c r="F33" i="17"/>
  <c r="I33" i="17" s="1"/>
  <c r="F34" i="17"/>
  <c r="I34" i="17" s="1"/>
  <c r="F35" i="17"/>
  <c r="I35" i="17" s="1"/>
  <c r="F36" i="17"/>
  <c r="I36" i="17" s="1"/>
  <c r="F37" i="17"/>
  <c r="I37" i="17" s="1"/>
  <c r="F38" i="17"/>
  <c r="I38" i="17" s="1"/>
  <c r="F39" i="17"/>
  <c r="I39" i="17" s="1"/>
  <c r="F40" i="17"/>
  <c r="I40" i="17" s="1"/>
  <c r="F11" i="17"/>
  <c r="I16" i="13"/>
  <c r="I17" i="13"/>
  <c r="I18" i="13"/>
  <c r="I19" i="13"/>
  <c r="I20" i="13"/>
  <c r="I21" i="13"/>
  <c r="I22" i="13"/>
  <c r="I23" i="13"/>
  <c r="I24" i="13"/>
  <c r="I25" i="13"/>
  <c r="I26" i="13"/>
  <c r="I27" i="13"/>
  <c r="I28" i="13"/>
  <c r="I29" i="13"/>
  <c r="I30" i="13"/>
  <c r="I31" i="13"/>
  <c r="I32" i="13"/>
  <c r="I33" i="13"/>
  <c r="I34" i="13"/>
  <c r="I35" i="13"/>
  <c r="I36" i="13"/>
  <c r="I37" i="13"/>
  <c r="I38" i="13"/>
  <c r="I39" i="13"/>
  <c r="I40"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11" i="13"/>
  <c r="K11" i="17" l="1"/>
  <c r="D41" i="5" l="1"/>
  <c r="D40" i="5"/>
  <c r="I43" i="16"/>
  <c r="I42" i="16"/>
  <c r="I41" i="16"/>
  <c r="I40" i="16"/>
  <c r="I39" i="16"/>
  <c r="I38" i="16"/>
  <c r="I37" i="16"/>
  <c r="I36" i="16"/>
  <c r="I35" i="16"/>
  <c r="I34" i="16"/>
  <c r="I33" i="16"/>
  <c r="I32" i="16"/>
  <c r="I31" i="16"/>
  <c r="I30" i="16"/>
  <c r="I29" i="16"/>
  <c r="I28" i="16"/>
  <c r="I27" i="16"/>
  <c r="I26" i="16"/>
  <c r="I25" i="16"/>
  <c r="I24" i="16"/>
  <c r="I23" i="16"/>
  <c r="I22" i="16"/>
  <c r="I21" i="16"/>
  <c r="I20" i="16"/>
  <c r="I19" i="16"/>
  <c r="I18" i="16"/>
  <c r="I17" i="16"/>
  <c r="I16" i="16"/>
  <c r="I15" i="16"/>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J47" i="16" l="1"/>
  <c r="G40" i="17"/>
  <c r="G39" i="17"/>
  <c r="G38" i="17"/>
  <c r="G37" i="17"/>
  <c r="G36" i="17"/>
  <c r="G35" i="17"/>
  <c r="G34" i="17"/>
  <c r="G33" i="17"/>
  <c r="G32" i="17"/>
  <c r="G31" i="17"/>
  <c r="G30" i="17"/>
  <c r="G29" i="17"/>
  <c r="G28" i="17"/>
  <c r="G27" i="17"/>
  <c r="G26" i="17"/>
  <c r="G25" i="17"/>
  <c r="G24" i="17"/>
  <c r="G23" i="17"/>
  <c r="G22" i="17"/>
  <c r="G21" i="17"/>
  <c r="G20" i="17"/>
  <c r="G19" i="17"/>
  <c r="G18" i="17"/>
  <c r="G17" i="17"/>
  <c r="G16" i="17"/>
  <c r="G15" i="17"/>
  <c r="G14" i="17"/>
  <c r="G13" i="17"/>
  <c r="G12" i="17"/>
  <c r="G11" i="17"/>
  <c r="K46"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C11" i="17"/>
  <c r="A11" i="17"/>
  <c r="B3" i="17"/>
  <c r="D11" i="17"/>
  <c r="E11" i="17" s="1"/>
  <c r="H44" i="16"/>
  <c r="D43" i="16"/>
  <c r="A43" i="16"/>
  <c r="D42" i="16"/>
  <c r="A42" i="16"/>
  <c r="D41" i="16"/>
  <c r="A41" i="16"/>
  <c r="D40" i="16"/>
  <c r="A40" i="16"/>
  <c r="D39" i="16"/>
  <c r="A39" i="16"/>
  <c r="D38" i="16"/>
  <c r="A38" i="16"/>
  <c r="D37" i="16"/>
  <c r="A37" i="16"/>
  <c r="D36" i="16"/>
  <c r="A36" i="16"/>
  <c r="D35" i="16"/>
  <c r="A35" i="16"/>
  <c r="D34" i="16"/>
  <c r="A34" i="16"/>
  <c r="D33" i="16"/>
  <c r="A33" i="16"/>
  <c r="D32" i="16"/>
  <c r="A32" i="16"/>
  <c r="D31" i="16"/>
  <c r="A31" i="16"/>
  <c r="D30" i="16"/>
  <c r="A30" i="16"/>
  <c r="D29" i="16"/>
  <c r="A29" i="16"/>
  <c r="D28" i="16"/>
  <c r="A28" i="16"/>
  <c r="D27" i="16"/>
  <c r="A27" i="16"/>
  <c r="D26" i="16"/>
  <c r="A26" i="16"/>
  <c r="D25" i="16"/>
  <c r="A25" i="16"/>
  <c r="D24" i="16"/>
  <c r="A24" i="16"/>
  <c r="D23" i="16"/>
  <c r="A23" i="16"/>
  <c r="D22" i="16"/>
  <c r="A22" i="16"/>
  <c r="D21" i="16"/>
  <c r="A21" i="16"/>
  <c r="D20" i="16"/>
  <c r="A20" i="16"/>
  <c r="D19" i="16"/>
  <c r="A19" i="16"/>
  <c r="D18" i="16"/>
  <c r="A18" i="16"/>
  <c r="D17" i="16"/>
  <c r="A17" i="16"/>
  <c r="D16" i="16"/>
  <c r="A16" i="16"/>
  <c r="D15" i="16"/>
  <c r="A15" i="16"/>
  <c r="D14" i="16"/>
  <c r="C14" i="16"/>
  <c r="A14" i="16"/>
  <c r="B3" i="16"/>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C11" i="13"/>
  <c r="C15" i="12"/>
  <c r="C12" i="13" s="1"/>
  <c r="C15" i="16" l="1"/>
  <c r="C12" i="17"/>
  <c r="C16" i="12"/>
  <c r="F41" i="13"/>
  <c r="I38" i="15"/>
  <c r="I41" i="14"/>
  <c r="C16" i="16" l="1"/>
  <c r="C13" i="17"/>
  <c r="C13" i="13"/>
  <c r="C17" i="12"/>
  <c r="M15" i="12"/>
  <c r="E15" i="16" s="1"/>
  <c r="G15" i="16" s="1"/>
  <c r="J15" i="16" s="1"/>
  <c r="M16" i="12"/>
  <c r="E16" i="16" s="1"/>
  <c r="G16" i="16" s="1"/>
  <c r="J16" i="16" s="1"/>
  <c r="M17" i="12"/>
  <c r="E17" i="16" s="1"/>
  <c r="G17" i="16" s="1"/>
  <c r="J17" i="16" s="1"/>
  <c r="M18" i="12"/>
  <c r="E18" i="16" s="1"/>
  <c r="G18" i="16" s="1"/>
  <c r="J18" i="16" s="1"/>
  <c r="M19" i="12"/>
  <c r="E19" i="16" s="1"/>
  <c r="G19" i="16" s="1"/>
  <c r="J19" i="16" s="1"/>
  <c r="M20" i="12"/>
  <c r="E20" i="16" s="1"/>
  <c r="G20" i="16" s="1"/>
  <c r="J20" i="16" s="1"/>
  <c r="M21" i="12"/>
  <c r="E21" i="16" s="1"/>
  <c r="G21" i="16" s="1"/>
  <c r="J21" i="16" s="1"/>
  <c r="M22" i="12"/>
  <c r="E22" i="16" s="1"/>
  <c r="G22" i="16" s="1"/>
  <c r="J22" i="16" s="1"/>
  <c r="M23" i="12"/>
  <c r="E23" i="16" s="1"/>
  <c r="G23" i="16" s="1"/>
  <c r="J23" i="16" s="1"/>
  <c r="M24" i="12"/>
  <c r="E24" i="16" s="1"/>
  <c r="G24" i="16" s="1"/>
  <c r="J24" i="16" s="1"/>
  <c r="M25" i="12"/>
  <c r="E25" i="16" s="1"/>
  <c r="G25" i="16" s="1"/>
  <c r="J25" i="16" s="1"/>
  <c r="M26" i="12"/>
  <c r="E26" i="16" s="1"/>
  <c r="G26" i="16" s="1"/>
  <c r="J26" i="16" s="1"/>
  <c r="M27" i="12"/>
  <c r="E27" i="16" s="1"/>
  <c r="G27" i="16" s="1"/>
  <c r="J27" i="16" s="1"/>
  <c r="M28" i="12"/>
  <c r="E28" i="16" s="1"/>
  <c r="G28" i="16" s="1"/>
  <c r="J28" i="16" s="1"/>
  <c r="M29" i="12"/>
  <c r="E29" i="16" s="1"/>
  <c r="G29" i="16" s="1"/>
  <c r="J29" i="16" s="1"/>
  <c r="M30" i="12"/>
  <c r="E30" i="16" s="1"/>
  <c r="G30" i="16" s="1"/>
  <c r="J30" i="16" s="1"/>
  <c r="M31" i="12"/>
  <c r="E31" i="16" s="1"/>
  <c r="G31" i="16" s="1"/>
  <c r="J31" i="16" s="1"/>
  <c r="M32" i="12"/>
  <c r="E32" i="16" s="1"/>
  <c r="G32" i="16" s="1"/>
  <c r="J32" i="16" s="1"/>
  <c r="M33" i="12"/>
  <c r="E33" i="16" s="1"/>
  <c r="G33" i="16" s="1"/>
  <c r="J33" i="16" s="1"/>
  <c r="M34" i="12"/>
  <c r="E34" i="16" s="1"/>
  <c r="G34" i="16" s="1"/>
  <c r="J34" i="16" s="1"/>
  <c r="M35" i="12"/>
  <c r="E35" i="16" s="1"/>
  <c r="G35" i="16" s="1"/>
  <c r="J35" i="16" s="1"/>
  <c r="M36" i="12"/>
  <c r="E36" i="16" s="1"/>
  <c r="G36" i="16" s="1"/>
  <c r="J36" i="16" s="1"/>
  <c r="M37" i="12"/>
  <c r="E37" i="16" s="1"/>
  <c r="G37" i="16" s="1"/>
  <c r="J37" i="16" s="1"/>
  <c r="M38" i="12"/>
  <c r="E38" i="16" s="1"/>
  <c r="G38" i="16" s="1"/>
  <c r="J38" i="16" s="1"/>
  <c r="M39" i="12"/>
  <c r="E39" i="16" s="1"/>
  <c r="G39" i="16" s="1"/>
  <c r="J39" i="16" s="1"/>
  <c r="M40" i="12"/>
  <c r="E40" i="16" s="1"/>
  <c r="G40" i="16" s="1"/>
  <c r="J40" i="16" s="1"/>
  <c r="M41" i="12"/>
  <c r="E41" i="16" s="1"/>
  <c r="G41" i="16" s="1"/>
  <c r="J41" i="16" s="1"/>
  <c r="M42" i="12"/>
  <c r="E42" i="16" s="1"/>
  <c r="G42" i="16" s="1"/>
  <c r="J42" i="16" s="1"/>
  <c r="M43" i="12"/>
  <c r="E43" i="16" s="1"/>
  <c r="G43" i="16" s="1"/>
  <c r="J43" i="16" s="1"/>
  <c r="M14" i="12"/>
  <c r="E14" i="16" s="1"/>
  <c r="G14" i="16" s="1"/>
  <c r="J14" i="16" s="1"/>
  <c r="C17" i="16" l="1"/>
  <c r="C14" i="17"/>
  <c r="C18" i="12"/>
  <c r="C14" i="13"/>
  <c r="C18" i="10"/>
  <c r="B18" i="10"/>
  <c r="C15" i="17" l="1"/>
  <c r="C18" i="16"/>
  <c r="C19" i="12"/>
  <c r="C15" i="13"/>
  <c r="D12" i="17"/>
  <c r="E12" i="17" s="1"/>
  <c r="D13" i="17"/>
  <c r="E13" i="17" s="1"/>
  <c r="D14" i="17"/>
  <c r="E14" i="17" s="1"/>
  <c r="D15" i="17"/>
  <c r="E15" i="17" s="1"/>
  <c r="D16" i="17"/>
  <c r="E16" i="17" s="1"/>
  <c r="D17" i="17"/>
  <c r="E17" i="17" s="1"/>
  <c r="D18" i="17"/>
  <c r="E18" i="17" s="1"/>
  <c r="D19" i="17"/>
  <c r="E19" i="17" s="1"/>
  <c r="D20" i="17"/>
  <c r="E20" i="17" s="1"/>
  <c r="D21" i="17"/>
  <c r="E21" i="17" s="1"/>
  <c r="D22" i="17"/>
  <c r="E22" i="17" s="1"/>
  <c r="D23" i="17"/>
  <c r="E23" i="17" s="1"/>
  <c r="D24" i="17"/>
  <c r="E24" i="17" s="1"/>
  <c r="D25" i="17"/>
  <c r="E25" i="17" s="1"/>
  <c r="D26" i="17"/>
  <c r="E26" i="17" s="1"/>
  <c r="D27" i="17"/>
  <c r="E27" i="17" s="1"/>
  <c r="D28" i="17"/>
  <c r="E28" i="17" s="1"/>
  <c r="D29" i="17"/>
  <c r="E29" i="17" s="1"/>
  <c r="D30" i="17"/>
  <c r="E30" i="17" s="1"/>
  <c r="D31" i="17"/>
  <c r="E31" i="17" s="1"/>
  <c r="D32" i="17"/>
  <c r="E32" i="17" s="1"/>
  <c r="D33" i="17"/>
  <c r="E33" i="17" s="1"/>
  <c r="D34" i="17"/>
  <c r="E34" i="17" s="1"/>
  <c r="D35" i="17"/>
  <c r="E35" i="17" s="1"/>
  <c r="D36" i="17"/>
  <c r="E36" i="17" s="1"/>
  <c r="D37" i="17"/>
  <c r="E37" i="17" s="1"/>
  <c r="D38" i="17"/>
  <c r="E38" i="17" s="1"/>
  <c r="D39" i="17"/>
  <c r="E39" i="17" s="1"/>
  <c r="D40" i="17"/>
  <c r="E40" i="17" s="1"/>
  <c r="G15" i="12"/>
  <c r="H15" i="12" s="1"/>
  <c r="J15" i="12" s="1"/>
  <c r="F15" i="16" s="1"/>
  <c r="E12" i="13" s="1"/>
  <c r="I12" i="13" s="1"/>
  <c r="G16" i="12"/>
  <c r="H16" i="12" s="1"/>
  <c r="J16" i="12" s="1"/>
  <c r="F16" i="16" s="1"/>
  <c r="E13" i="13" s="1"/>
  <c r="I13" i="13" s="1"/>
  <c r="G17" i="12"/>
  <c r="H17" i="12" s="1"/>
  <c r="J17" i="12" s="1"/>
  <c r="F17" i="16" s="1"/>
  <c r="E14" i="13" s="1"/>
  <c r="I14" i="13" s="1"/>
  <c r="G18" i="12"/>
  <c r="H18" i="12" s="1"/>
  <c r="J18" i="12" s="1"/>
  <c r="F18" i="16" s="1"/>
  <c r="G19" i="12"/>
  <c r="H19" i="12" s="1"/>
  <c r="J19" i="12" s="1"/>
  <c r="F19" i="16" s="1"/>
  <c r="G20" i="12"/>
  <c r="H20" i="12" s="1"/>
  <c r="J20" i="12" s="1"/>
  <c r="F20" i="16" s="1"/>
  <c r="G21" i="12"/>
  <c r="H21" i="12" s="1"/>
  <c r="J21" i="12" s="1"/>
  <c r="F21" i="16" s="1"/>
  <c r="G22" i="12"/>
  <c r="H22" i="12" s="1"/>
  <c r="J22" i="12" s="1"/>
  <c r="F22" i="16" s="1"/>
  <c r="G23" i="12"/>
  <c r="H23" i="12" s="1"/>
  <c r="J23" i="12" s="1"/>
  <c r="F23" i="16" s="1"/>
  <c r="G24" i="12"/>
  <c r="H24" i="12" s="1"/>
  <c r="J24" i="12" s="1"/>
  <c r="F24" i="16" s="1"/>
  <c r="G25" i="12"/>
  <c r="H25" i="12" s="1"/>
  <c r="J25" i="12" s="1"/>
  <c r="F25" i="16" s="1"/>
  <c r="G26" i="12"/>
  <c r="H26" i="12" s="1"/>
  <c r="J26" i="12" s="1"/>
  <c r="F26" i="16" s="1"/>
  <c r="G27" i="12"/>
  <c r="H27" i="12" s="1"/>
  <c r="J27" i="12" s="1"/>
  <c r="F27" i="16" s="1"/>
  <c r="G28" i="12"/>
  <c r="H28" i="12" s="1"/>
  <c r="J28" i="12" s="1"/>
  <c r="F28" i="16" s="1"/>
  <c r="G29" i="12"/>
  <c r="H29" i="12" s="1"/>
  <c r="J29" i="12" s="1"/>
  <c r="F29" i="16" s="1"/>
  <c r="G30" i="12"/>
  <c r="H30" i="12" s="1"/>
  <c r="J30" i="12" s="1"/>
  <c r="F30" i="16" s="1"/>
  <c r="G31" i="12"/>
  <c r="H31" i="12" s="1"/>
  <c r="J31" i="12" s="1"/>
  <c r="F31" i="16" s="1"/>
  <c r="G32" i="12"/>
  <c r="H32" i="12" s="1"/>
  <c r="J32" i="12" s="1"/>
  <c r="F32" i="16" s="1"/>
  <c r="G33" i="12"/>
  <c r="H33" i="12" s="1"/>
  <c r="J33" i="12" s="1"/>
  <c r="F33" i="16" s="1"/>
  <c r="G34" i="12"/>
  <c r="H34" i="12" s="1"/>
  <c r="J34" i="12" s="1"/>
  <c r="F34" i="16" s="1"/>
  <c r="G35" i="12"/>
  <c r="H35" i="12" s="1"/>
  <c r="J35" i="12" s="1"/>
  <c r="F35" i="16" s="1"/>
  <c r="G36" i="12"/>
  <c r="H36" i="12" s="1"/>
  <c r="J36" i="12" s="1"/>
  <c r="F36" i="16" s="1"/>
  <c r="G37" i="12"/>
  <c r="H37" i="12" s="1"/>
  <c r="J37" i="12" s="1"/>
  <c r="F37" i="16" s="1"/>
  <c r="G38" i="12"/>
  <c r="H38" i="12" s="1"/>
  <c r="J38" i="12" s="1"/>
  <c r="F38" i="16" s="1"/>
  <c r="G39" i="12"/>
  <c r="H39" i="12" s="1"/>
  <c r="J39" i="12" s="1"/>
  <c r="F39" i="16" s="1"/>
  <c r="G40" i="12"/>
  <c r="H40" i="12" s="1"/>
  <c r="J40" i="12" s="1"/>
  <c r="F40" i="16" s="1"/>
  <c r="G41" i="12"/>
  <c r="H41" i="12" s="1"/>
  <c r="J41" i="12" s="1"/>
  <c r="F41" i="16" s="1"/>
  <c r="G42" i="12"/>
  <c r="H42" i="12" s="1"/>
  <c r="J42" i="12" s="1"/>
  <c r="F42" i="16" s="1"/>
  <c r="G43" i="12"/>
  <c r="H43" i="12" s="1"/>
  <c r="J43" i="12" s="1"/>
  <c r="F43" i="16" s="1"/>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11" i="13"/>
  <c r="Q44" i="13"/>
  <c r="B3" i="13"/>
  <c r="G14" i="12"/>
  <c r="M46" i="12"/>
  <c r="B3" i="12"/>
  <c r="E26" i="13" l="1"/>
  <c r="M26" i="13" s="1"/>
  <c r="O26" i="13"/>
  <c r="E33" i="13"/>
  <c r="M33" i="13" s="1"/>
  <c r="O33" i="13"/>
  <c r="E25" i="13"/>
  <c r="M25" i="13" s="1"/>
  <c r="O25" i="13"/>
  <c r="E17" i="13"/>
  <c r="M17" i="13" s="1"/>
  <c r="O17" i="13"/>
  <c r="E18" i="13"/>
  <c r="M18" i="13" s="1"/>
  <c r="O18" i="13"/>
  <c r="E40" i="13"/>
  <c r="M40" i="13" s="1"/>
  <c r="O40" i="13"/>
  <c r="E32" i="13"/>
  <c r="M32" i="13" s="1"/>
  <c r="O32" i="13"/>
  <c r="E24" i="13"/>
  <c r="M24" i="13" s="1"/>
  <c r="O24" i="13"/>
  <c r="O16" i="13"/>
  <c r="E16" i="13"/>
  <c r="M16" i="13" s="1"/>
  <c r="E39" i="13"/>
  <c r="M39" i="13" s="1"/>
  <c r="O39" i="13"/>
  <c r="E31" i="13"/>
  <c r="M31" i="13" s="1"/>
  <c r="O31" i="13"/>
  <c r="E23" i="13"/>
  <c r="M23" i="13" s="1"/>
  <c r="O23" i="13"/>
  <c r="E38" i="13"/>
  <c r="M38" i="13" s="1"/>
  <c r="O38" i="13"/>
  <c r="E30" i="13"/>
  <c r="M30" i="13" s="1"/>
  <c r="O30" i="13"/>
  <c r="E22" i="13"/>
  <c r="M22" i="13" s="1"/>
  <c r="O22" i="13"/>
  <c r="E37" i="13"/>
  <c r="M37" i="13" s="1"/>
  <c r="O37" i="13"/>
  <c r="E29" i="13"/>
  <c r="M29" i="13" s="1"/>
  <c r="O29" i="13"/>
  <c r="E21" i="13"/>
  <c r="M21" i="13" s="1"/>
  <c r="O21" i="13"/>
  <c r="C16" i="17"/>
  <c r="C19" i="16"/>
  <c r="E36" i="13"/>
  <c r="M36" i="13" s="1"/>
  <c r="O36" i="13"/>
  <c r="E28" i="13"/>
  <c r="M28" i="13" s="1"/>
  <c r="O28" i="13"/>
  <c r="E20" i="13"/>
  <c r="M20" i="13" s="1"/>
  <c r="O20" i="13"/>
  <c r="E34" i="13"/>
  <c r="M34" i="13" s="1"/>
  <c r="O34" i="13"/>
  <c r="E35" i="13"/>
  <c r="M35" i="13" s="1"/>
  <c r="O35" i="13"/>
  <c r="E27" i="13"/>
  <c r="M27" i="13" s="1"/>
  <c r="O27" i="13"/>
  <c r="E19" i="13"/>
  <c r="M19" i="13" s="1"/>
  <c r="O19" i="13"/>
  <c r="M12" i="13"/>
  <c r="M14" i="13"/>
  <c r="M13" i="13"/>
  <c r="E15" i="13"/>
  <c r="I15" i="13" s="1"/>
  <c r="L26" i="13"/>
  <c r="N26" i="13" s="1"/>
  <c r="L20" i="13"/>
  <c r="N20" i="13" s="1"/>
  <c r="C20" i="12"/>
  <c r="C16" i="13"/>
  <c r="L30" i="13"/>
  <c r="N30" i="13" s="1"/>
  <c r="L13" i="13"/>
  <c r="N13" i="13" s="1"/>
  <c r="O13" i="13" s="1"/>
  <c r="L34" i="13"/>
  <c r="N34" i="13" s="1"/>
  <c r="L22" i="13"/>
  <c r="N22" i="13" s="1"/>
  <c r="L19" i="13"/>
  <c r="N19" i="13" s="1"/>
  <c r="L33" i="13"/>
  <c r="N33" i="13" s="1"/>
  <c r="L25" i="13"/>
  <c r="N25" i="13" s="1"/>
  <c r="L14" i="13"/>
  <c r="N14" i="13" s="1"/>
  <c r="O14" i="13" s="1"/>
  <c r="L21" i="13"/>
  <c r="N21" i="13" s="1"/>
  <c r="L40" i="13"/>
  <c r="N40" i="13" s="1"/>
  <c r="L32" i="13"/>
  <c r="N32" i="13" s="1"/>
  <c r="L16" i="13"/>
  <c r="N16" i="13" s="1"/>
  <c r="L39" i="13"/>
  <c r="N39" i="13" s="1"/>
  <c r="H14" i="12"/>
  <c r="J14" i="12" s="1"/>
  <c r="F14" i="16" s="1"/>
  <c r="L23" i="13" l="1"/>
  <c r="N23" i="13" s="1"/>
  <c r="L37" i="13"/>
  <c r="N37" i="13" s="1"/>
  <c r="L29" i="13"/>
  <c r="N29" i="13" s="1"/>
  <c r="L38" i="13"/>
  <c r="N38" i="13" s="1"/>
  <c r="L31" i="13"/>
  <c r="N31" i="13" s="1"/>
  <c r="L28" i="13"/>
  <c r="N28" i="13" s="1"/>
  <c r="L17" i="13"/>
  <c r="N17" i="13" s="1"/>
  <c r="L24" i="13"/>
  <c r="N24" i="13" s="1"/>
  <c r="C17" i="17"/>
  <c r="C20" i="16"/>
  <c r="L36" i="13"/>
  <c r="N36" i="13" s="1"/>
  <c r="L27" i="13"/>
  <c r="N27" i="13" s="1"/>
  <c r="L35" i="13"/>
  <c r="N35" i="13" s="1"/>
  <c r="E11" i="13"/>
  <c r="I11" i="13" s="1"/>
  <c r="L15" i="13"/>
  <c r="N15" i="13" s="1"/>
  <c r="O15" i="13" s="1"/>
  <c r="P15" i="13" s="1"/>
  <c r="M15" i="13"/>
  <c r="Q29" i="13"/>
  <c r="Q37" i="13"/>
  <c r="Q22" i="13"/>
  <c r="Q34" i="13"/>
  <c r="P28" i="13"/>
  <c r="Q32" i="13"/>
  <c r="Q36" i="13"/>
  <c r="P40" i="13"/>
  <c r="P21" i="13"/>
  <c r="Q23" i="13"/>
  <c r="Q31" i="13"/>
  <c r="Q30" i="13"/>
  <c r="Q25" i="13"/>
  <c r="Q26" i="13"/>
  <c r="Q33" i="13"/>
  <c r="Q27" i="13"/>
  <c r="Q38" i="13"/>
  <c r="Q20" i="13"/>
  <c r="Q17" i="13"/>
  <c r="P39" i="13"/>
  <c r="Q16" i="13"/>
  <c r="Q24" i="13"/>
  <c r="Q19" i="13"/>
  <c r="P35" i="13"/>
  <c r="Q14" i="13"/>
  <c r="P14" i="13"/>
  <c r="Q13" i="13"/>
  <c r="P13" i="13"/>
  <c r="P33" i="13"/>
  <c r="P36" i="13"/>
  <c r="P37" i="13"/>
  <c r="P26" i="13"/>
  <c r="P25" i="13"/>
  <c r="P29" i="13"/>
  <c r="P22" i="13"/>
  <c r="P24" i="13"/>
  <c r="P38" i="13"/>
  <c r="P23" i="13"/>
  <c r="P16" i="13"/>
  <c r="F44" i="16"/>
  <c r="L18" i="13"/>
  <c r="N18" i="13" s="1"/>
  <c r="L12" i="13"/>
  <c r="N12" i="13" s="1"/>
  <c r="O12" i="13" s="1"/>
  <c r="C21" i="12"/>
  <c r="C17" i="13"/>
  <c r="G45" i="8"/>
  <c r="H49" i="5"/>
  <c r="G53" i="4"/>
  <c r="I39" i="10"/>
  <c r="C21" i="16" l="1"/>
  <c r="C18" i="17"/>
  <c r="M11" i="13"/>
  <c r="L11" i="13"/>
  <c r="N11" i="13" s="1"/>
  <c r="O11" i="13" s="1"/>
  <c r="Q15" i="13"/>
  <c r="Q28" i="13"/>
  <c r="P20" i="13"/>
  <c r="P32" i="13"/>
  <c r="Q21" i="13"/>
  <c r="P27" i="13"/>
  <c r="P19" i="13"/>
  <c r="P17" i="13"/>
  <c r="P31" i="13"/>
  <c r="P34" i="13"/>
  <c r="P30" i="13"/>
  <c r="Q35" i="13"/>
  <c r="Q39" i="13"/>
  <c r="Q40" i="13"/>
  <c r="P18" i="13"/>
  <c r="Q12" i="13"/>
  <c r="P12" i="13"/>
  <c r="C22" i="12"/>
  <c r="C18" i="13"/>
  <c r="M41" i="5"/>
  <c r="B41" i="5" s="1"/>
  <c r="C19" i="17" l="1"/>
  <c r="C22" i="16"/>
  <c r="Q18" i="13"/>
  <c r="P11" i="13"/>
  <c r="Q11" i="13"/>
  <c r="C23" i="12"/>
  <c r="C19" i="13"/>
  <c r="M46" i="5"/>
  <c r="M45" i="5"/>
  <c r="B45" i="5" s="1"/>
  <c r="M44" i="5"/>
  <c r="B44" i="5" s="1"/>
  <c r="M43" i="5"/>
  <c r="B43" i="5" s="1"/>
  <c r="M42" i="5"/>
  <c r="B42" i="5" s="1"/>
  <c r="C20" i="17" l="1"/>
  <c r="C23" i="16"/>
  <c r="C24" i="12"/>
  <c r="C20" i="13"/>
  <c r="F39" i="5"/>
  <c r="C46" i="5"/>
  <c r="C40" i="5"/>
  <c r="C41" i="5"/>
  <c r="C42" i="5"/>
  <c r="C43" i="5"/>
  <c r="C44" i="5"/>
  <c r="C45" i="5"/>
  <c r="C39" i="5"/>
  <c r="B17" i="8"/>
  <c r="B18" i="8"/>
  <c r="B19" i="8"/>
  <c r="B20" i="8"/>
  <c r="B21" i="8"/>
  <c r="B46" i="5"/>
  <c r="A36" i="5"/>
  <c r="C24" i="16" l="1"/>
  <c r="C21" i="17"/>
  <c r="B22" i="8"/>
  <c r="C25" i="12"/>
  <c r="C21" i="13"/>
  <c r="D33" i="5"/>
  <c r="M39" i="5" s="1"/>
  <c r="B39" i="5" s="1"/>
  <c r="E33" i="5"/>
  <c r="M40" i="5" s="1"/>
  <c r="B40" i="5" s="1"/>
  <c r="C25" i="16" l="1"/>
  <c r="C22" i="17"/>
  <c r="D39" i="5"/>
  <c r="B16" i="8"/>
  <c r="C26" i="12"/>
  <c r="C22" i="13"/>
  <c r="B15" i="8"/>
  <c r="E39" i="5"/>
  <c r="G39" i="5" s="1"/>
  <c r="H39" i="5" s="1"/>
  <c r="C23" i="17" l="1"/>
  <c r="C26" i="16"/>
  <c r="B17" i="10"/>
  <c r="B20" i="10" s="1"/>
  <c r="E29" i="8"/>
  <c r="C27" i="12"/>
  <c r="C23" i="13"/>
  <c r="F29" i="8"/>
  <c r="C24" i="17" l="1"/>
  <c r="C27" i="16"/>
  <c r="G29" i="8"/>
  <c r="C28" i="12"/>
  <c r="C24" i="13"/>
  <c r="F30" i="8"/>
  <c r="F33" i="8"/>
  <c r="F32" i="8"/>
  <c r="F31" i="8"/>
  <c r="F47" i="4"/>
  <c r="F31" i="4"/>
  <c r="F21" i="10"/>
  <c r="E21" i="10"/>
  <c r="I13" i="10"/>
  <c r="C28" i="16" l="1"/>
  <c r="C25" i="17"/>
  <c r="C29" i="12"/>
  <c r="C25" i="13"/>
  <c r="I18" i="10"/>
  <c r="H18" i="10"/>
  <c r="G18" i="10"/>
  <c r="F18" i="10"/>
  <c r="E18" i="10"/>
  <c r="D18" i="10"/>
  <c r="C7" i="10"/>
  <c r="C5" i="10"/>
  <c r="B4" i="4"/>
  <c r="C29" i="16" l="1"/>
  <c r="C26" i="17"/>
  <c r="C30" i="12"/>
  <c r="C26" i="13"/>
  <c r="B4" i="8"/>
  <c r="B4" i="5"/>
  <c r="G5" i="3"/>
  <c r="F34" i="8"/>
  <c r="F35" i="8"/>
  <c r="F36" i="8"/>
  <c r="D31" i="8"/>
  <c r="D32" i="8"/>
  <c r="D33" i="8"/>
  <c r="D34" i="8"/>
  <c r="D35" i="8"/>
  <c r="D36" i="8"/>
  <c r="D30" i="8"/>
  <c r="F41" i="5"/>
  <c r="F42" i="5"/>
  <c r="F43" i="5"/>
  <c r="F44" i="5"/>
  <c r="F45" i="5"/>
  <c r="F46" i="5"/>
  <c r="F40" i="5"/>
  <c r="D43" i="5"/>
  <c r="E43" i="5" s="1"/>
  <c r="D44" i="5"/>
  <c r="E44" i="5" s="1"/>
  <c r="D45" i="5"/>
  <c r="E45" i="5" s="1"/>
  <c r="D46" i="5"/>
  <c r="E46" i="5" s="1"/>
  <c r="D17" i="10"/>
  <c r="D20" i="10" s="1"/>
  <c r="E17" i="10"/>
  <c r="E20" i="10" s="1"/>
  <c r="F17" i="10"/>
  <c r="F20" i="10" s="1"/>
  <c r="C45" i="4"/>
  <c r="C29" i="4"/>
  <c r="C14" i="4"/>
  <c r="C15" i="4" s="1"/>
  <c r="C27" i="17" l="1"/>
  <c r="C30" i="16"/>
  <c r="J3" i="16"/>
  <c r="K3" i="17"/>
  <c r="C31" i="12"/>
  <c r="C27" i="13"/>
  <c r="I3" i="14"/>
  <c r="I3" i="15"/>
  <c r="M3" i="12"/>
  <c r="Q3" i="13"/>
  <c r="G44" i="5"/>
  <c r="H44" i="5" s="1"/>
  <c r="G45" i="5"/>
  <c r="H45" i="5" s="1"/>
  <c r="G46" i="5"/>
  <c r="C46" i="4"/>
  <c r="F45" i="4" s="1"/>
  <c r="D42" i="5"/>
  <c r="E42" i="5" s="1"/>
  <c r="G42" i="5" s="1"/>
  <c r="E40" i="5"/>
  <c r="H17" i="10"/>
  <c r="H20" i="10" s="1"/>
  <c r="G43" i="5"/>
  <c r="E41" i="5"/>
  <c r="G41" i="5" s="1"/>
  <c r="H41" i="5" s="1"/>
  <c r="I17" i="10"/>
  <c r="I20" i="10" s="1"/>
  <c r="G17" i="10"/>
  <c r="G20" i="10" s="1"/>
  <c r="D47" i="4"/>
  <c r="C30" i="4"/>
  <c r="G4" i="4"/>
  <c r="G7" i="10"/>
  <c r="C9" i="5"/>
  <c r="C9" i="8"/>
  <c r="F15" i="8" s="1"/>
  <c r="G4" i="5"/>
  <c r="F4" i="8"/>
  <c r="D31" i="4"/>
  <c r="C28" i="17" l="1"/>
  <c r="C31" i="16"/>
  <c r="E32" i="8"/>
  <c r="G32" i="8" s="1"/>
  <c r="H42" i="5"/>
  <c r="E33" i="8"/>
  <c r="G33" i="8" s="1"/>
  <c r="H43" i="5"/>
  <c r="E36" i="8"/>
  <c r="G36" i="8" s="1"/>
  <c r="H46" i="5"/>
  <c r="B29" i="8"/>
  <c r="D29" i="8" s="1"/>
  <c r="C32" i="12"/>
  <c r="C28" i="13"/>
  <c r="E34" i="8"/>
  <c r="G34" i="8" s="1"/>
  <c r="F17" i="8"/>
  <c r="B31" i="8" s="1"/>
  <c r="C17" i="10"/>
  <c r="C20" i="10" s="1"/>
  <c r="E35" i="8"/>
  <c r="G35" i="8" s="1"/>
  <c r="G40" i="5"/>
  <c r="D30" i="5"/>
  <c r="D31" i="5" s="1"/>
  <c r="E30" i="5"/>
  <c r="E31" i="5" s="1"/>
  <c r="G48" i="4"/>
  <c r="F11" i="5" s="1"/>
  <c r="F46" i="4"/>
  <c r="E31" i="8"/>
  <c r="G31" i="8" s="1"/>
  <c r="F20" i="8"/>
  <c r="B34" i="8" s="1"/>
  <c r="F18" i="8"/>
  <c r="B32" i="8" s="1"/>
  <c r="F19" i="8"/>
  <c r="B33" i="8" s="1"/>
  <c r="F16" i="8"/>
  <c r="B30" i="8" s="1"/>
  <c r="F21" i="8"/>
  <c r="B35" i="8" s="1"/>
  <c r="F22" i="8"/>
  <c r="B36" i="8" s="1"/>
  <c r="D48" i="4"/>
  <c r="F9" i="5"/>
  <c r="C32" i="16" l="1"/>
  <c r="C29" i="17"/>
  <c r="E30" i="8"/>
  <c r="G30" i="8" s="1"/>
  <c r="H40" i="5"/>
  <c r="C33" i="12"/>
  <c r="C29" i="13"/>
  <c r="C13" i="10"/>
  <c r="C10" i="5"/>
  <c r="F10" i="5"/>
  <c r="D12" i="5"/>
  <c r="D11" i="5"/>
  <c r="F29" i="4"/>
  <c r="F30" i="4" s="1"/>
  <c r="C30" i="17" l="1"/>
  <c r="C33" i="16"/>
  <c r="C34" i="12"/>
  <c r="C30" i="13"/>
  <c r="D32" i="4"/>
  <c r="G32" i="4"/>
  <c r="C31" i="17" l="1"/>
  <c r="C34" i="16"/>
  <c r="C35" i="12"/>
  <c r="C31" i="13"/>
  <c r="C32" i="17" l="1"/>
  <c r="C35" i="16"/>
  <c r="C36" i="12"/>
  <c r="C32" i="13"/>
  <c r="C33" i="17" l="1"/>
  <c r="C36" i="16"/>
  <c r="C37" i="12"/>
  <c r="C33" i="13"/>
  <c r="C37" i="16" l="1"/>
  <c r="C34" i="17"/>
  <c r="C38" i="12"/>
  <c r="C34" i="13"/>
  <c r="C35" i="17" l="1"/>
  <c r="C38" i="16"/>
  <c r="C39" i="12"/>
  <c r="C35" i="13"/>
  <c r="C36" i="17" l="1"/>
  <c r="C39" i="16"/>
  <c r="C40" i="12"/>
  <c r="C36" i="13"/>
  <c r="C40" i="16" l="1"/>
  <c r="C37" i="17"/>
  <c r="C41" i="12"/>
  <c r="C37" i="13"/>
  <c r="C38" i="17" l="1"/>
  <c r="C41" i="16"/>
  <c r="C42" i="12"/>
  <c r="C38" i="13"/>
  <c r="C39" i="17" l="1"/>
  <c r="C42" i="16"/>
  <c r="C43" i="12"/>
  <c r="C39" i="13"/>
  <c r="C40" i="13" l="1"/>
  <c r="C40" i="17"/>
  <c r="C4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3" authorId="0" shapeId="0" xr:uid="{70F0E8AF-2313-4059-8CAC-E1B52949031C}">
      <text>
        <r>
          <rPr>
            <sz val="9"/>
            <color indexed="81"/>
            <rFont val="Tahoma"/>
            <family val="2"/>
          </rPr>
          <t>Mark with "X" as applicable</t>
        </r>
      </text>
    </comment>
    <comment ref="A22" authorId="0" shapeId="0" xr:uid="{A28B9102-7A8B-4D21-AB4C-F6C93CCE9092}">
      <text>
        <r>
          <rPr>
            <sz val="9"/>
            <color indexed="81"/>
            <rFont val="Tahoma"/>
            <family val="2"/>
          </rPr>
          <t>i.e. Other tests that would indicate soil permeability</t>
        </r>
      </text>
    </comment>
    <comment ref="E24" authorId="0" shapeId="0" xr:uid="{FDE20617-1CCA-4852-A3E1-4055A7E8E739}">
      <text>
        <r>
          <rPr>
            <sz val="9"/>
            <color indexed="81"/>
            <rFont val="Tahoma"/>
            <family val="2"/>
          </rPr>
          <t xml:space="preserve">Example, 1-2%
</t>
        </r>
      </text>
    </comment>
    <comment ref="D58" authorId="0" shapeId="0" xr:uid="{6E783EA1-DBC8-4818-B7D7-5F848963CBD4}">
      <text>
        <r>
          <rPr>
            <sz val="9"/>
            <color indexed="81"/>
            <rFont val="Tahoma"/>
            <family val="2"/>
          </rPr>
          <t>City or county where local stormwater regulations must be met</t>
        </r>
      </text>
    </comment>
    <comment ref="F59" authorId="0" shapeId="0" xr:uid="{87B501F1-119B-405F-9160-41F5A054AA96}">
      <text>
        <r>
          <rPr>
            <sz val="9"/>
            <color indexed="81"/>
            <rFont val="Tahoma"/>
            <family val="2"/>
          </rPr>
          <t>Example: "Release rates at pre-settlement for similar storm event or 5-yr existing condition, whichever is less."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C13" authorId="0" shapeId="0" xr:uid="{504AF0BD-1C04-4EB8-A288-F2EB5AB05386}">
      <text>
        <r>
          <rPr>
            <sz val="9"/>
            <color indexed="81"/>
            <rFont val="Tahoma"/>
            <family val="2"/>
          </rPr>
          <t>These values pull automatically from the DE_1 and Step 4 spreadsheets.  It is recommended to complete these sheets.
In special circumstances, data can be entered manually at right.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I11" authorId="0" shapeId="0" xr:uid="{21392C0C-FD46-4C8E-B24E-527B3028C0A8}">
      <text>
        <r>
          <rPr>
            <sz val="9"/>
            <color indexed="81"/>
            <rFont val="Tahoma"/>
            <family val="2"/>
          </rPr>
          <t>Background CN data used for different land uses and soil types.  Not to be edited.</t>
        </r>
      </text>
    </comment>
    <comment ref="D14" authorId="0" shapeId="0" xr:uid="{AE1C50B1-0115-4C05-922B-BD1D2594A37C}">
      <text>
        <r>
          <rPr>
            <sz val="9"/>
            <color indexed="81"/>
            <rFont val="Tahoma"/>
            <family val="2"/>
          </rPr>
          <t>Calculates when data above is filled</t>
        </r>
      </text>
    </comment>
    <comment ref="I17" authorId="0" shapeId="0" xr:uid="{CBB65ABA-B58D-49B1-9234-4F7068B1C8B5}">
      <text>
        <r>
          <rPr>
            <sz val="9"/>
            <color indexed="81"/>
            <rFont val="Tahoma"/>
            <family val="2"/>
          </rPr>
          <t>If a local jurisdiction sets limits on what CN is to be used for natural conditions, it may be entered here.</t>
        </r>
      </text>
    </comment>
    <comment ref="C25" authorId="0" shapeId="0" xr:uid="{A18AE49D-C023-4276-A7E7-1BFC4F673E1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27" authorId="0" shapeId="0" xr:uid="{EC600F96-649C-4244-A41B-BB189535E83C}">
      <text>
        <r>
          <rPr>
            <sz val="9"/>
            <color indexed="81"/>
            <rFont val="Tahoma"/>
            <family val="2"/>
          </rPr>
          <t>Answer "Y" if "Other Areas" are to be treated as impervious for WQv calculations.</t>
        </r>
      </text>
    </comment>
    <comment ref="I27" authorId="0" shapeId="0" xr:uid="{5ACCA930-8671-4229-A527-9DC1E859A9CB}">
      <text>
        <r>
          <rPr>
            <sz val="9"/>
            <color indexed="81"/>
            <rFont val="Tahoma"/>
            <family val="2"/>
          </rPr>
          <t>If "Other Areas" land use is used, calculate the WQv of that area separately and enter it here.</t>
        </r>
      </text>
    </comment>
    <comment ref="D29" authorId="0" shapeId="0" xr:uid="{0CE676D5-AD0C-49FC-AA67-1A2FE3436102}">
      <text>
        <r>
          <rPr>
            <sz val="9"/>
            <color indexed="81"/>
            <rFont val="Tahoma"/>
            <family val="2"/>
          </rPr>
          <t>Calculates when data above is filled</t>
        </r>
      </text>
    </comment>
    <comment ref="C41" authorId="0" shapeId="0" xr:uid="{09393215-B1F6-493F-B897-725C489636D7}">
      <text>
        <r>
          <rPr>
            <sz val="9"/>
            <color indexed="81"/>
            <rFont val="Tahoma"/>
            <family val="2"/>
          </rPr>
          <t>Only use "other areas" to account for land uses that don't fall into "Impervious", "Open Space" or "Row Crop" areas (such as green roofs, permeable pavers).  WQv for these areas must be calculated separately and manually entered at right  (or check the box below to treat these areas as impervious).</t>
        </r>
      </text>
    </comment>
    <comment ref="E43" authorId="0" shapeId="0" xr:uid="{89B5515C-C4E9-4D3A-8D4E-3794C751BE31}">
      <text>
        <r>
          <rPr>
            <sz val="9"/>
            <color indexed="81"/>
            <rFont val="Tahoma"/>
            <family val="2"/>
          </rPr>
          <t>Answer "Y" if "Other Areas" are to be treated as impervious for WQv calculations.</t>
        </r>
      </text>
    </comment>
    <comment ref="I43" authorId="0" shapeId="0" xr:uid="{9D9443EF-0055-440C-A0AF-6AD7160F2249}">
      <text>
        <r>
          <rPr>
            <sz val="9"/>
            <color indexed="81"/>
            <rFont val="Tahoma"/>
            <family val="2"/>
          </rPr>
          <t>If "Other Areas" land use is used, calculate the WQv of that area separately and enter it here.</t>
        </r>
      </text>
    </comment>
    <comment ref="D45" authorId="0" shapeId="0" xr:uid="{5B61A8AE-8CE8-4D0C-8AA8-7625167236D5}">
      <text>
        <r>
          <rPr>
            <sz val="9"/>
            <color indexed="81"/>
            <rFont val="Tahoma"/>
            <family val="2"/>
          </rPr>
          <t>Calculates when data above is filled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RDG</author>
    <author>Greg Pierce</author>
  </authors>
  <commentList>
    <comment ref="F9" authorId="0" shapeId="0" xr:uid="{B95EFC90-5CF7-48EE-9197-E162953CED6D}">
      <text>
        <r>
          <rPr>
            <sz val="9"/>
            <color indexed="81"/>
            <rFont val="Tahoma"/>
            <family val="2"/>
          </rPr>
          <t>These values automatically calculate if sheet DE_1 is completed.</t>
        </r>
      </text>
    </comment>
    <comment ref="G20" authorId="0" shapeId="0" xr:uid="{2CE84533-6EE3-4F49-BEDB-9189C4F94832}">
      <text>
        <r>
          <rPr>
            <sz val="9"/>
            <color indexed="81"/>
            <rFont val="Tahoma"/>
            <family val="2"/>
          </rPr>
          <t>Enter data from the WQv TR-55 model (remember to use adjusted CNs for this event)</t>
        </r>
      </text>
    </comment>
    <comment ref="B21" authorId="0" shapeId="0" xr:uid="{E3E80E82-B33A-4E63-8178-301696E83CC3}">
      <text>
        <r>
          <rPr>
            <sz val="9"/>
            <color indexed="81"/>
            <rFont val="Tahoma"/>
            <family val="2"/>
          </rPr>
          <t xml:space="preserve">Enter other data from TR-55 model for all other events (1-yr thru 100-yr).
</t>
        </r>
      </text>
    </comment>
    <comment ref="G21" authorId="0" shapeId="0" xr:uid="{D3D8BAE7-CF9B-4C56-9D97-B4C940AADA7F}">
      <text>
        <r>
          <rPr>
            <sz val="9"/>
            <color indexed="81"/>
            <rFont val="Tahoma"/>
            <family val="2"/>
          </rPr>
          <t>Values for developed rates and volumes are TR-55 model output for runoff that enters or falls within the constructed wetland.</t>
        </r>
      </text>
    </comment>
    <comment ref="B39" authorId="1" shapeId="0" xr:uid="{6144F567-4F22-44CA-BE78-C01CEA9B141D}">
      <text>
        <r>
          <rPr>
            <sz val="9"/>
            <color indexed="81"/>
            <rFont val="Tahoma"/>
            <family val="2"/>
          </rPr>
          <t>Allowable release rate (qo) has been set to use the lesser value of (1) pre-settlement rate for the same storm event or (2) the existing rate for the 5-year storm event.  Other values may be manually entered at right.</t>
        </r>
      </text>
    </comment>
    <comment ref="H39" authorId="0" shapeId="0" xr:uid="{6148D9D9-3872-4009-9CF4-F245FE701C62}">
      <text>
        <r>
          <rPr>
            <sz val="9"/>
            <color indexed="81"/>
            <rFont val="Tahoma"/>
            <family val="2"/>
          </rPr>
          <t>This sheet can be used to estimate required storage volumes prior to developing a detailed grading plan for a certain site.  This allows an estimate of required land area to be determined, prior to extensive design.</t>
        </r>
      </text>
    </comment>
    <comment ref="J39" authorId="1" shapeId="0" xr:uid="{81664934-B0FC-4A91-ABD1-A65EEAE33CB1}">
      <text>
        <r>
          <rPr>
            <sz val="9"/>
            <color indexed="81"/>
            <rFont val="Tahoma"/>
            <family val="2"/>
          </rPr>
          <t>As needed, enter allowable release rate data manually here.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RDG</author>
  </authors>
  <commentList>
    <comment ref="E15" authorId="0" shapeId="0" xr:uid="{289A3F52-7D89-488F-AD68-1C6F27387096}">
      <text>
        <r>
          <rPr>
            <sz val="9"/>
            <color indexed="81"/>
            <rFont val="Tahoma"/>
            <family val="2"/>
          </rPr>
          <t>This data can usually be obtained from routing output
Peak outflow rate (cfs), High water elevation (feet) and Maximum Storage Volume above Permanent Pool (feet)</t>
        </r>
      </text>
    </comment>
    <comment ref="C29" authorId="0" shapeId="0" xr:uid="{69C229DE-B850-41FA-83C4-8EA75F59AB4D}">
      <text>
        <r>
          <rPr>
            <sz val="9"/>
            <color indexed="81"/>
            <rFont val="Tahoma"/>
            <family val="2"/>
          </rPr>
          <t>This is the difference (in minutes) between the peak of the inflow hydrograph to the wetland and the peak of the outflow hydrograph.  This can usually be determined from routing output.</t>
        </r>
      </text>
    </comment>
  </commentList>
</comments>
</file>

<file path=xl/sharedStrings.xml><?xml version="1.0" encoding="utf-8"?>
<sst xmlns="http://schemas.openxmlformats.org/spreadsheetml/2006/main" count="505" uniqueCount="312">
  <si>
    <t>Soils Information</t>
  </si>
  <si>
    <t>Source:</t>
  </si>
  <si>
    <t>County Soils Map</t>
  </si>
  <si>
    <t>Site Specific Geotechnical Report</t>
  </si>
  <si>
    <t>HSG</t>
  </si>
  <si>
    <t>A</t>
  </si>
  <si>
    <t>B</t>
  </si>
  <si>
    <t>C</t>
  </si>
  <si>
    <t>D</t>
  </si>
  <si>
    <t>acres</t>
  </si>
  <si>
    <t>%</t>
  </si>
  <si>
    <t>Hotspot uses expected in watershed:</t>
  </si>
  <si>
    <t>(Y or N)</t>
  </si>
  <si>
    <t>Site Evaluation Criteria</t>
  </si>
  <si>
    <t>Setbacks</t>
  </si>
  <si>
    <t xml:space="preserve">Private well </t>
  </si>
  <si>
    <t>Septic / leach field</t>
  </si>
  <si>
    <t>Existing wetlands within site area:</t>
  </si>
  <si>
    <t>Watershed Properties</t>
  </si>
  <si>
    <t>Impervious*</t>
  </si>
  <si>
    <t>(area in acres)</t>
  </si>
  <si>
    <t>Open Space (w/8" SQR)</t>
  </si>
  <si>
    <t>Open Space (w/4" SQR)</t>
  </si>
  <si>
    <t>Open Space (&lt;4" SQR)</t>
  </si>
  <si>
    <t>Total Watershed Area:</t>
  </si>
  <si>
    <t>Effective Impervious Area:</t>
  </si>
  <si>
    <t>Rv:</t>
  </si>
  <si>
    <t>WQv:</t>
  </si>
  <si>
    <t>WQv precip:</t>
  </si>
  <si>
    <t>inches</t>
  </si>
  <si>
    <t>CN for most events:</t>
  </si>
  <si>
    <t>Adjusted CN (for WQv modeling):</t>
  </si>
  <si>
    <t>Storm Event</t>
  </si>
  <si>
    <t>WQv</t>
  </si>
  <si>
    <t>Rainfall</t>
  </si>
  <si>
    <t>Existing</t>
  </si>
  <si>
    <t>Developed</t>
  </si>
  <si>
    <t>Peak rate</t>
  </si>
  <si>
    <t>Volume</t>
  </si>
  <si>
    <t>cfs</t>
  </si>
  <si>
    <t>CF</t>
  </si>
  <si>
    <t>Existing Watershed Area</t>
  </si>
  <si>
    <t>Proposed Watershed Area</t>
  </si>
  <si>
    <t>Water Quality Volume</t>
  </si>
  <si>
    <t>Meadow in Good Condition</t>
  </si>
  <si>
    <t>Row Crops (C+CR, good condition)</t>
  </si>
  <si>
    <t>(Y/N)</t>
  </si>
  <si>
    <t>N</t>
  </si>
  <si>
    <t>Qa:</t>
  </si>
  <si>
    <t>Enter Data in Gray Fields</t>
  </si>
  <si>
    <t>watershed-inches</t>
  </si>
  <si>
    <t>Applicant:</t>
  </si>
  <si>
    <t>Submitted by:</t>
  </si>
  <si>
    <t>Date:</t>
  </si>
  <si>
    <t>Location:</t>
  </si>
  <si>
    <t>csm/in</t>
  </si>
  <si>
    <t>qo/qi:</t>
  </si>
  <si>
    <t>qo:</t>
  </si>
  <si>
    <t>qo</t>
  </si>
  <si>
    <t>qi</t>
  </si>
  <si>
    <t>qo/qi</t>
  </si>
  <si>
    <t>Vs/Vr</t>
  </si>
  <si>
    <t>Vr</t>
  </si>
  <si>
    <t>Vs</t>
  </si>
  <si>
    <t>Allowed</t>
  </si>
  <si>
    <t>Out</t>
  </si>
  <si>
    <t>High Water Elevation</t>
  </si>
  <si>
    <t>(cfs)</t>
  </si>
  <si>
    <t>(feet)</t>
  </si>
  <si>
    <t>(CF)</t>
  </si>
  <si>
    <t>(watershed-inches)</t>
  </si>
  <si>
    <t>1-year (CPv)</t>
  </si>
  <si>
    <t>2-year</t>
  </si>
  <si>
    <t>5-year</t>
  </si>
  <si>
    <t>10-year</t>
  </si>
  <si>
    <t>25-year</t>
  </si>
  <si>
    <t>50-year</t>
  </si>
  <si>
    <t>100-year</t>
  </si>
  <si>
    <t> </t>
  </si>
  <si>
    <t>Max. Rainfall Volume Stored</t>
  </si>
  <si>
    <t>Initial Storage Estimate*</t>
  </si>
  <si>
    <t>Reduction</t>
  </si>
  <si>
    <t>In vs. Out</t>
  </si>
  <si>
    <t>Event</t>
  </si>
  <si>
    <t>(min)</t>
  </si>
  <si>
    <t>(%)</t>
  </si>
  <si>
    <t>CPv (1-year)</t>
  </si>
  <si>
    <t>Peak Delay In vs. Out</t>
  </si>
  <si>
    <t>Peak Flow Reduction In vs. Out</t>
  </si>
  <si>
    <t>Final / Estimate</t>
  </si>
  <si>
    <t>*Original "Vs" Storage Estimate Without Safety Factor</t>
  </si>
  <si>
    <t>Initial Storage Estimation</t>
  </si>
  <si>
    <t>Project:</t>
  </si>
  <si>
    <t>Project Name</t>
  </si>
  <si>
    <t>&lt; Date</t>
  </si>
  <si>
    <t>If yes: jurisdictional determination made?</t>
  </si>
  <si>
    <t>Copy of Geotech Report Provided? (Y or N)</t>
  </si>
  <si>
    <t>(mark with X below)</t>
  </si>
  <si>
    <t>Unified Sizing Criteria</t>
  </si>
  <si>
    <t>Required:</t>
  </si>
  <si>
    <t>CPv (1-yr)</t>
  </si>
  <si>
    <t>2-yr</t>
  </si>
  <si>
    <t>5-yr</t>
  </si>
  <si>
    <t>10-yr</t>
  </si>
  <si>
    <t>25-yr</t>
  </si>
  <si>
    <t>50-yr</t>
  </si>
  <si>
    <t>100-yr</t>
  </si>
  <si>
    <t>Allowed Release</t>
  </si>
  <si>
    <t>Predicted Outflow</t>
  </si>
  <si>
    <t>Criteria Met?</t>
  </si>
  <si>
    <t>Is site located within a regulated floodplain?</t>
  </si>
  <si>
    <t>Habitat for endangered / threatened species found?</t>
  </si>
  <si>
    <t>Other Information</t>
  </si>
  <si>
    <t>Inlet / outlet details</t>
  </si>
  <si>
    <t>Required for review</t>
  </si>
  <si>
    <t>Provided?                   (Y or N)</t>
  </si>
  <si>
    <t>Design calculations following ISWMM procedure</t>
  </si>
  <si>
    <t>Plans and specifications</t>
  </si>
  <si>
    <t>Hydrology Data Entry Sheet</t>
  </si>
  <si>
    <t>Routing Results Data Entry Sheet</t>
  </si>
  <si>
    <t>Outfall protection calcs</t>
  </si>
  <si>
    <t>Describe local stormwater management requirements</t>
  </si>
  <si>
    <t>Designer name</t>
  </si>
  <si>
    <t>Applicant name</t>
  </si>
  <si>
    <t>Manual Entry</t>
  </si>
  <si>
    <t>(mark all that apply with X)</t>
  </si>
  <si>
    <t>Local review jurisdiction</t>
  </si>
  <si>
    <t>WQv Required (CF)</t>
  </si>
  <si>
    <t>WQv Required for Other Areas (CF)</t>
  </si>
  <si>
    <t>Allowable Release</t>
  </si>
  <si>
    <t>Enter values in grey from TR-55 routing output</t>
  </si>
  <si>
    <t>Final Storage Routing Result</t>
  </si>
  <si>
    <t>Open Space (w/&gt;=4" SQR, &lt;8")</t>
  </si>
  <si>
    <t>Open Space (w/&gt;=8" SQR)</t>
  </si>
  <si>
    <t>Natural Condition Watershed Area</t>
  </si>
  <si>
    <t>Adjusted CN (for WQv event modeling):</t>
  </si>
  <si>
    <t>Extended Detention Metrics:</t>
  </si>
  <si>
    <t>qu:</t>
  </si>
  <si>
    <t>CPv</t>
  </si>
  <si>
    <t>Open space / Row Crop CNs</t>
  </si>
  <si>
    <t>Enter values in colored cells from model data input / output</t>
  </si>
  <si>
    <t>Natural</t>
  </si>
  <si>
    <t>WQv treated by other practices upstream</t>
  </si>
  <si>
    <t>EXAMPLE OF FIGURE FROM SMALL STORM HYDROLOGY SECTION TO BE USED TO DETERMINE (qo/qi)</t>
  </si>
  <si>
    <t>(From ISWMM Small Storm Hydrology Figure)</t>
  </si>
  <si>
    <t>Page 1</t>
  </si>
  <si>
    <t>Page 2</t>
  </si>
  <si>
    <t>Enter City or County</t>
  </si>
  <si>
    <t>Page 3</t>
  </si>
  <si>
    <t>Page 4</t>
  </si>
  <si>
    <t>Page 5</t>
  </si>
  <si>
    <t>Page 6</t>
  </si>
  <si>
    <t>Page 7</t>
  </si>
  <si>
    <t>CN for modeling natural conditions:</t>
  </si>
  <si>
    <t>Natural Condition CN</t>
  </si>
  <si>
    <t>Design Review Checklist for Permeable Pavement Systems</t>
  </si>
  <si>
    <t>(100' min)</t>
  </si>
  <si>
    <t>(100' feet)</t>
  </si>
  <si>
    <t>Public water supply well</t>
  </si>
  <si>
    <t>(1000' min)</t>
  </si>
  <si>
    <t>Surface waters</t>
  </si>
  <si>
    <t>Separation from groundwater table:</t>
  </si>
  <si>
    <t>feet (below top of subgrade)</t>
  </si>
  <si>
    <t>Building foundation</t>
  </si>
  <si>
    <t>(10' feet, without waterproofing)</t>
  </si>
  <si>
    <t>Underdrain</t>
  </si>
  <si>
    <t>Observation well</t>
  </si>
  <si>
    <t>Maintenance plan</t>
  </si>
  <si>
    <t>Initial Planning</t>
  </si>
  <si>
    <t>Considerations:</t>
  </si>
  <si>
    <t>High loading situations</t>
  </si>
  <si>
    <t>High speed roads</t>
  </si>
  <si>
    <t>Impervious (%)</t>
  </si>
  <si>
    <t>Rv</t>
  </si>
  <si>
    <t>Enter Subarea Name</t>
  </si>
  <si>
    <t>Required Paver Area App (SF)</t>
  </si>
  <si>
    <t>Paver Area Provided (SF)</t>
  </si>
  <si>
    <t>Aggregate Volume (CF)</t>
  </si>
  <si>
    <t>Porosity</t>
  </si>
  <si>
    <t>WQv Storage Provided (CF)</t>
  </si>
  <si>
    <t>Add. WQv (CF)</t>
  </si>
  <si>
    <t>WQv to be Treated (CF)</t>
  </si>
  <si>
    <t>% of Required Area Provided</t>
  </si>
  <si>
    <t>Detention Metrics</t>
  </si>
  <si>
    <t>Aggregate Volume Available for Detention Storage</t>
  </si>
  <si>
    <t>Available Detention Volume</t>
  </si>
  <si>
    <t>Total Detention Volume Used</t>
  </si>
  <si>
    <t>(High water of largest storm detained)</t>
  </si>
  <si>
    <t xml:space="preserve">Large storm detention </t>
  </si>
  <si>
    <t>If large storm detention is planned, describe method of getting large storm flows into subsurface storage (e.g. enlarged paver area, bypass inlet, etc.)</t>
  </si>
  <si>
    <t>(100' min )</t>
  </si>
  <si>
    <t>(Y, N, or NA)</t>
  </si>
  <si>
    <t>Detention Watershed Data Entry Sheet</t>
  </si>
  <si>
    <t>DE_2 - Detention Watershed Information</t>
  </si>
  <si>
    <t>DE_4 - Results</t>
  </si>
  <si>
    <t>CL_1 - Site Screening</t>
  </si>
  <si>
    <t>Other available soils information (summary of results of permeability tests, soil properties, presence of Karst topography, etc.):</t>
  </si>
  <si>
    <t>Edge restraints</t>
  </si>
  <si>
    <t>HSG of Soils at Paver Site:</t>
  </si>
  <si>
    <t>Maximum slope across bottom of rock chamber:</t>
  </si>
  <si>
    <t>Maximum slope across finished surface:</t>
  </si>
  <si>
    <t>Direct flow to paver installation Qd (cfs)</t>
  </si>
  <si>
    <t>Excess flow from upstream Qe (cfs)</t>
  </si>
  <si>
    <t>Total flow to paver installation Q (cfs)</t>
  </si>
  <si>
    <t>WQv pass through paver surface    (CF)</t>
  </si>
  <si>
    <t>WQv Volume Shortage (CF)</t>
  </si>
  <si>
    <t>% of WQv pass through stored</t>
  </si>
  <si>
    <t>% of WQv treated</t>
  </si>
  <si>
    <t>Total flow to paver installation Qt (cfs)</t>
  </si>
  <si>
    <t>Ratio of watershed impervious area to permeable paver area</t>
  </si>
  <si>
    <t>Project Review Questions</t>
  </si>
  <si>
    <t>Yes</t>
  </si>
  <si>
    <t>No</t>
  </si>
  <si>
    <t>-</t>
  </si>
  <si>
    <t>CL_2 - Project Review</t>
  </si>
  <si>
    <t>CL_2 - Project Review (continued)</t>
  </si>
  <si>
    <t>Project Permeable Paver Totals</t>
  </si>
  <si>
    <t>Page 8</t>
  </si>
  <si>
    <t>DE_3 - Detention Hydrology</t>
  </si>
  <si>
    <t>Page 9</t>
  </si>
  <si>
    <t>Step 1 - WQv Treatment Volume</t>
  </si>
  <si>
    <t>Step 2 - WQv Peak runoff rates</t>
  </si>
  <si>
    <t>Part B - Hydraulic Storage Calculations (sheet 2)</t>
  </si>
  <si>
    <t>Part B - Hydraulic Storage Calculations (sheet 1)</t>
  </si>
  <si>
    <t>Step 4 - Pavement Surface Size</t>
  </si>
  <si>
    <t>Part B - Hydraulic Storage Calculations (sheet 3)</t>
  </si>
  <si>
    <t>Part B - Hydraulic Storage Calculations (sheet 4)</t>
  </si>
  <si>
    <t>Step 7 - Subdrain System Design</t>
  </si>
  <si>
    <t>Captured Volume               (CF)</t>
  </si>
  <si>
    <t>Aggregate Storage Footprint Area               (SF)</t>
  </si>
  <si>
    <t>Subdrain Length Required (feet)</t>
  </si>
  <si>
    <t>Stored Volume Below Subdrain (CF)</t>
  </si>
  <si>
    <t>Infiltration Rate                    (in/hr)</t>
  </si>
  <si>
    <t>Drawdown Time                       (hours)</t>
  </si>
  <si>
    <t>Part A - Structural Depth Calculations</t>
  </si>
  <si>
    <t>Include separate documentation, as applicable.</t>
  </si>
  <si>
    <t>Step 3 - Determine Volume Storage Types</t>
  </si>
  <si>
    <t xml:space="preserve">If the installation is expected to provide stormwater management for events larger than the WQv event (1.25"), complete Tabs DE_1 to DE_4. </t>
  </si>
  <si>
    <t>Part C - Design for Larger Storms</t>
  </si>
  <si>
    <t>If system is intended to provide detention for larger storm events, more detailed engineering design and detention routing modeling is required.  Enter data on Tabs DE_1 to DE_4 based on calculation results.</t>
  </si>
  <si>
    <t>Design Calculation Report - Sheet 1</t>
  </si>
  <si>
    <t>Design Calculation Report - Sheet 2</t>
  </si>
  <si>
    <t>Design Calculation Report - Sheet 3</t>
  </si>
  <si>
    <t>Design Calculation Report - Sheet 4</t>
  </si>
  <si>
    <t>WQ_4 - Design Calculation Sheet 4</t>
  </si>
  <si>
    <t>WQ_3 - Design Calculation Sheet 3</t>
  </si>
  <si>
    <t>WQ_2 - Design Calculation Sheet 2</t>
  </si>
  <si>
    <t>WQ_1 - Design Calculation Sheet 1</t>
  </si>
  <si>
    <t>(Large Storm Detention Design Summary)</t>
  </si>
  <si>
    <t>DE_1 - Detention Design Summary</t>
  </si>
  <si>
    <t>Page 10</t>
  </si>
  <si>
    <t>Page 11</t>
  </si>
  <si>
    <t>Design Review Checklist for Permeable Pavement Systems (Multiple Paver Areas)</t>
  </si>
  <si>
    <t>(Refer to ISWMM Permeable Paver Systems Section, p.29)</t>
  </si>
  <si>
    <t>Expected traffic load</t>
  </si>
  <si>
    <t>Application type (patio, driveway, parking area, street, alley, etc.)</t>
  </si>
  <si>
    <t>Untreated WQv Volume (CF)</t>
  </si>
  <si>
    <t>Factor of Safety (FS) =</t>
  </si>
  <si>
    <t>Vs *FS</t>
  </si>
  <si>
    <t>Design Review Checklist for Permeable Pavement Systems  (Multiple Paver Areas)</t>
  </si>
  <si>
    <t>Max. Temp. Storage above Outlet</t>
  </si>
  <si>
    <t>(Provide traffic count if available)</t>
  </si>
  <si>
    <t>If Yes, then describe the methods used to maximize storage (e.g. baffles, earth berms, etc.):</t>
  </si>
  <si>
    <t>If baffles are used, describe the fabric material used and the expected flow through rate:</t>
  </si>
  <si>
    <t>Illustration of storage volume of application with a sloped bottom</t>
  </si>
  <si>
    <t>Illustration of storage volume of application with a flat bottom and baffles</t>
  </si>
  <si>
    <t>(see page 29 of the ISWMM Permeable Pavement Systems Section for more info)</t>
  </si>
  <si>
    <t>Underground Detention Performance Table</t>
  </si>
  <si>
    <t>Underground Detention Metrics Table</t>
  </si>
  <si>
    <t>Iowa Permeable Paver Review Checklist</t>
  </si>
  <si>
    <t>Model Output (Flow to BMP Location)</t>
  </si>
  <si>
    <t>Description of Paver Area</t>
  </si>
  <si>
    <t>Paver ID #</t>
  </si>
  <si>
    <t>Steps 5 and 6 - Storage Aggregate Depth and Volumes</t>
  </si>
  <si>
    <t>Design Flow Rate                     (cfs)</t>
  </si>
  <si>
    <t>Upstream Paver                    ID #s</t>
  </si>
  <si>
    <t>(Project Review)</t>
  </si>
  <si>
    <t>(Project Review, page 2)</t>
  </si>
  <si>
    <t>(Site Screening / Initial Planning)</t>
  </si>
  <si>
    <t>Adjusted WQv vol. to downstream                  BMP (CF)</t>
  </si>
  <si>
    <t>Flow to downstream BMP                          Qe (cfs)</t>
  </si>
  <si>
    <t>Storage Depth Provided               (feet)</t>
  </si>
  <si>
    <t>Minimum Storage Depth                               (feet)</t>
  </si>
  <si>
    <t>Upstream Paver                ID#s</t>
  </si>
  <si>
    <t>Depth of Aggregate Below the Flowline of the Subdrain (feet)</t>
  </si>
  <si>
    <t>1. Describe the type of permeable pavement system proposed (type of paver, manufacturer, etc.):</t>
  </si>
  <si>
    <t>2. Discuss soils investigations findings (e.g. texture, degree of compaction, percolation potential, depth to water table, contamination, etc.):</t>
  </si>
  <si>
    <t xml:space="preserve">3. Describe aggregate used (depth of each layer, quantity of material, size or classification, etc.) and attach separate material quantity calculations </t>
  </si>
  <si>
    <t>4. If permeable pavement is located less than 10 feet from a building foundation, describe waterproofing methods proposed:</t>
  </si>
  <si>
    <t>5. What is the maximum slope of the finished surface of the permeable pavement?</t>
  </si>
  <si>
    <t xml:space="preserve">6. Is the slope of the bottom of the aggregate base layers greater than 1%? </t>
  </si>
  <si>
    <t>7. Are supporting calculations provided that were used to determine the aggregate storage volume and quantities of aggregate materials specified?</t>
  </si>
  <si>
    <t>8. Describe the material and size of the proposed subdrain(s):</t>
  </si>
  <si>
    <t>9. What is the proposed depth of the subdrain below the proposed surface:</t>
  </si>
  <si>
    <t>10. What is the height of the subdrain above the bottom of the aggregate storage volume:</t>
  </si>
  <si>
    <t>11. Describe the outlet of the subdrain.  How is the release rate from the system controlled?</t>
  </si>
  <si>
    <t>12. Describe the surface overflow condition: (If the surface is plugged or a storm event exceeds the capacity of the surface, where will water flow?)</t>
  </si>
  <si>
    <t>13. What erosion control measures or staging protocols are being used to protect the surface of the permeable pavement system from being plugged with sediment or other materials during construction?</t>
  </si>
  <si>
    <t>14. Has supporting information been provided as required (calculations, drainage maps, plans, etc.)?</t>
  </si>
  <si>
    <t>Total WQv to treat                     (CF)</t>
  </si>
  <si>
    <t>Watershed Area                     (AC)</t>
  </si>
  <si>
    <t>WQv                       (CF)</t>
  </si>
  <si>
    <t>This page is to be used if storage provided under paver system is being used to provide detention of storms larger than the WQv event and discharge through a subdrain or outlet pipe is expected to occur during the design event (runoff is not 100% infiltrated into subsoil layers). In such a case, detention routing is needed to verify maximum storage levels and release rates.</t>
  </si>
  <si>
    <t>Unique Areas</t>
  </si>
  <si>
    <t>CN of Unique Areas**</t>
  </si>
  <si>
    <t>"Unique Areas" Counted as 100% Impervious for WQv calculation?</t>
  </si>
  <si>
    <t>* Do not include any impervious areas that are included as "Unique Areas" (e.g. green roofs, etc.)</t>
  </si>
  <si>
    <t>** Provide calculations of weighted CNs for "Unique Areas" if more than one land use type</t>
  </si>
  <si>
    <t>Iowa Department of Agriculture and Land Stewardship (IDALS) - Issue date: September 24, 2021</t>
  </si>
  <si>
    <t>IDALS: Issue Date: 09/24/2021</t>
  </si>
  <si>
    <t>Provide project information above and in blank fields below</t>
  </si>
  <si>
    <t>Provide information in blank fields below (other information populates from data entry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</si>
</sst>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
    <numFmt numFmtId="166" formatCode="0.0"/>
    <numFmt numFmtId="167" formatCode="_(* #,##0_);_(* \(#,##0\);_(* &quot;-&quot;??_);_(@_)"/>
    <numFmt numFmtId="168" formatCode="#,##0.0"/>
    <numFmt numFmtId="169" formatCode="#,##0.0000"/>
  </numFmts>
  <fonts count="34" x14ac:knownFonts="1">
    <font>
      <sz val="11"/>
      <color theme="1"/>
      <name val="Arial Narrow"/>
      <family val="2"/>
      <scheme val="minor"/>
    </font>
    <font>
      <sz val="11"/>
      <color theme="1"/>
      <name val="Arial Narrow"/>
      <family val="2"/>
      <scheme val="minor"/>
    </font>
    <font>
      <sz val="9"/>
      <color theme="1"/>
      <name val="Arial Narrow"/>
      <family val="2"/>
      <scheme val="minor"/>
    </font>
    <font>
      <b/>
      <sz val="9"/>
      <color theme="1"/>
      <name val="Arial Narrow"/>
      <family val="2"/>
      <scheme val="minor"/>
    </font>
    <font>
      <b/>
      <sz val="10"/>
      <color theme="1"/>
      <name val="Arial Narrow"/>
      <family val="2"/>
      <scheme val="minor"/>
    </font>
    <font>
      <b/>
      <u/>
      <sz val="10"/>
      <color theme="1"/>
      <name val="Arial Narrow"/>
      <family val="2"/>
      <scheme val="minor"/>
    </font>
    <font>
      <sz val="9"/>
      <color indexed="81"/>
      <name val="Tahoma"/>
      <family val="2"/>
    </font>
    <font>
      <sz val="11"/>
      <color theme="1"/>
      <name val="Calibri"/>
      <family val="2"/>
    </font>
    <font>
      <b/>
      <u/>
      <sz val="10"/>
      <color theme="1"/>
      <name val="Calibri"/>
      <family val="2"/>
    </font>
    <font>
      <b/>
      <sz val="10"/>
      <color theme="1"/>
      <name val="Calibri"/>
      <family val="2"/>
    </font>
    <font>
      <sz val="9"/>
      <color theme="1"/>
      <name val="Calibri"/>
      <family val="2"/>
    </font>
    <font>
      <b/>
      <sz val="9"/>
      <color theme="1"/>
      <name val="Calibri"/>
      <family val="2"/>
    </font>
    <font>
      <b/>
      <u/>
      <sz val="9"/>
      <color rgb="FFFF0000"/>
      <name val="Calibri"/>
      <family val="2"/>
    </font>
    <font>
      <u/>
      <sz val="9"/>
      <color theme="1"/>
      <name val="Calibri"/>
      <family val="2"/>
    </font>
    <font>
      <b/>
      <u/>
      <sz val="9"/>
      <color theme="1"/>
      <name val="Calibri"/>
      <family val="2"/>
    </font>
    <font>
      <b/>
      <u/>
      <sz val="9"/>
      <color rgb="FFC00000"/>
      <name val="Calibri"/>
      <family val="2"/>
    </font>
    <font>
      <b/>
      <sz val="9"/>
      <color theme="0"/>
      <name val="Calibri"/>
      <family val="2"/>
    </font>
    <font>
      <sz val="9"/>
      <color theme="0"/>
      <name val="Calibri"/>
      <family val="2"/>
    </font>
    <font>
      <sz val="9"/>
      <name val="Calibri"/>
      <family val="2"/>
    </font>
    <font>
      <sz val="9"/>
      <color rgb="FFFF0000"/>
      <name val="Calibri"/>
      <family val="2"/>
    </font>
    <font>
      <b/>
      <sz val="9"/>
      <color rgb="FFFF0000"/>
      <name val="Calibri"/>
      <family val="2"/>
    </font>
    <font>
      <b/>
      <sz val="9"/>
      <name val="Calibri"/>
      <family val="2"/>
    </font>
    <font>
      <sz val="9"/>
      <color rgb="FF7030A0"/>
      <name val="Calibri"/>
      <family val="2"/>
    </font>
    <font>
      <sz val="11"/>
      <name val="Calibri"/>
      <family val="2"/>
    </font>
    <font>
      <i/>
      <sz val="10"/>
      <color theme="1"/>
      <name val="Calibri"/>
      <family val="2"/>
    </font>
    <font>
      <sz val="10"/>
      <color theme="1"/>
      <name val="Calibri"/>
      <family val="2"/>
    </font>
    <font>
      <sz val="9"/>
      <color theme="8" tint="-0.249977111117893"/>
      <name val="Calibri"/>
      <family val="2"/>
    </font>
    <font>
      <sz val="9"/>
      <color theme="9" tint="-0.249977111117893"/>
      <name val="Calibri"/>
      <family val="2"/>
    </font>
    <font>
      <sz val="9"/>
      <color rgb="FF0070C0"/>
      <name val="Calibri"/>
      <family val="2"/>
    </font>
    <font>
      <i/>
      <sz val="8"/>
      <color theme="1"/>
      <name val="Calibri"/>
      <family val="2"/>
    </font>
    <font>
      <b/>
      <i/>
      <sz val="10"/>
      <color theme="1"/>
      <name val="Calibri"/>
      <family val="2"/>
    </font>
    <font>
      <b/>
      <sz val="10"/>
      <name val="Calibri"/>
      <family val="2"/>
    </font>
    <font>
      <sz val="10"/>
      <name val="Calibri"/>
      <family val="2"/>
    </font>
    <font>
      <i/>
      <sz val="9"/>
      <color theme="1"/>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Down">
        <fgColor theme="0" tint="-0.34998626667073579"/>
        <bgColor theme="9" tint="0.79998168889431442"/>
      </patternFill>
    </fill>
    <fill>
      <patternFill patternType="darkDown">
        <fgColor theme="0" tint="-0.34998626667073579"/>
        <bgColor theme="7" tint="0.79998168889431442"/>
      </patternFill>
    </fill>
    <fill>
      <patternFill patternType="solid">
        <fgColor theme="2"/>
        <bgColor indexed="64"/>
      </patternFill>
    </fill>
    <fill>
      <patternFill patternType="darkUp">
        <fgColor theme="8" tint="0.79998168889431442"/>
        <bgColor auto="1"/>
      </patternFill>
    </fill>
    <fill>
      <patternFill patternType="solid">
        <fgColor theme="9" tint="0.39997558519241921"/>
        <bgColor indexed="64"/>
      </patternFill>
    </fill>
    <fill>
      <patternFill patternType="solid">
        <fgColor theme="9" tint="-0.499984740745262"/>
        <bgColor indexed="64"/>
      </patternFill>
    </fill>
    <fill>
      <patternFill patternType="solid">
        <fgColor rgb="FFDDDDDD"/>
        <bgColor indexed="64"/>
      </patternFill>
    </fill>
  </fills>
  <borders count="14">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medium">
        <color auto="1"/>
      </top>
      <bottom/>
      <diagonal/>
    </border>
    <border>
      <left style="medium">
        <color auto="1"/>
      </left>
      <right/>
      <top/>
      <bottom/>
      <diagonal/>
    </border>
    <border>
      <left style="medium">
        <color auto="1"/>
      </left>
      <right/>
      <top/>
      <bottom style="thin">
        <color indexed="64"/>
      </bottom>
      <diagonal/>
    </border>
    <border>
      <left/>
      <right style="medium">
        <color auto="1"/>
      </right>
      <top/>
      <bottom/>
      <diagonal/>
    </border>
    <border>
      <left/>
      <right style="medium">
        <color auto="1"/>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302">
    <xf numFmtId="0" fontId="0" fillId="0" borderId="0" xfId="0"/>
    <xf numFmtId="0" fontId="2" fillId="0" borderId="0" xfId="0" applyFont="1"/>
    <xf numFmtId="0" fontId="2" fillId="0" borderId="0" xfId="0" applyFont="1" applyAlignment="1">
      <alignment horizontal="right"/>
    </xf>
    <xf numFmtId="0" fontId="2" fillId="0" borderId="0" xfId="0" applyFont="1" applyFill="1" applyAlignment="1">
      <alignment horizontal="right"/>
    </xf>
    <xf numFmtId="0" fontId="2" fillId="0" borderId="0" xfId="0" applyFont="1" applyFill="1"/>
    <xf numFmtId="0" fontId="2" fillId="0" borderId="0" xfId="0" applyFont="1" applyFill="1" applyAlignment="1">
      <alignment horizontal="center"/>
    </xf>
    <xf numFmtId="0" fontId="5" fillId="0" borderId="0" xfId="0" applyFont="1"/>
    <xf numFmtId="0" fontId="3" fillId="0" borderId="0" xfId="0" applyFont="1" applyFill="1" applyAlignment="1">
      <alignment horizontal="right"/>
    </xf>
    <xf numFmtId="0" fontId="3" fillId="0" borderId="0" xfId="0" applyFont="1" applyFill="1"/>
    <xf numFmtId="0" fontId="2" fillId="0" borderId="0" xfId="0" applyFont="1" applyFill="1" applyAlignment="1"/>
    <xf numFmtId="0" fontId="3" fillId="0" borderId="0" xfId="0" applyFont="1" applyFill="1" applyAlignment="1"/>
    <xf numFmtId="0" fontId="2" fillId="2" borderId="0" xfId="0" applyFont="1" applyFill="1" applyAlignment="1"/>
    <xf numFmtId="0" fontId="2" fillId="0" borderId="0" xfId="0" applyFont="1" applyFill="1" applyAlignment="1">
      <alignment horizontal="left"/>
    </xf>
    <xf numFmtId="14" fontId="2" fillId="0" borderId="0" xfId="0" applyNumberFormat="1" applyFont="1" applyFill="1" applyAlignment="1"/>
    <xf numFmtId="0" fontId="2" fillId="0" borderId="0" xfId="0" applyFont="1" applyFill="1" applyAlignment="1">
      <alignment vertical="center"/>
    </xf>
    <xf numFmtId="16" fontId="2" fillId="0" borderId="0" xfId="0" applyNumberFormat="1" applyFont="1" applyFill="1" applyAlignment="1">
      <alignment horizontal="center"/>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Protection="1"/>
    <xf numFmtId="0" fontId="8" fillId="0" borderId="0" xfId="0" applyFont="1" applyAlignment="1" applyProtection="1">
      <alignment horizontal="center"/>
    </xf>
    <xf numFmtId="0" fontId="10" fillId="0" borderId="0" xfId="0" applyFont="1" applyAlignment="1" applyProtection="1">
      <alignment horizontal="right"/>
    </xf>
    <xf numFmtId="0" fontId="11" fillId="0" borderId="0" xfId="0" applyFont="1" applyAlignment="1" applyProtection="1">
      <alignment horizontal="right"/>
    </xf>
    <xf numFmtId="0" fontId="10" fillId="0" borderId="0" xfId="0" applyFont="1" applyAlignment="1" applyProtection="1">
      <alignment horizontal="center"/>
    </xf>
    <xf numFmtId="0" fontId="10" fillId="0" borderId="0" xfId="0" applyFont="1" applyFill="1" applyAlignment="1" applyProtection="1">
      <alignment horizontal="right"/>
    </xf>
    <xf numFmtId="0" fontId="11" fillId="0" borderId="0" xfId="0" applyFont="1" applyFill="1" applyAlignment="1" applyProtection="1">
      <alignment horizontal="right"/>
    </xf>
    <xf numFmtId="0" fontId="10" fillId="0" borderId="0" xfId="0" applyFont="1" applyFill="1" applyAlignment="1" applyProtection="1">
      <alignment horizontal="left"/>
    </xf>
    <xf numFmtId="0" fontId="10" fillId="0" borderId="0" xfId="0" applyFont="1" applyFill="1" applyAlignment="1" applyProtection="1">
      <alignment horizontal="center"/>
    </xf>
    <xf numFmtId="0" fontId="10" fillId="0" borderId="0" xfId="0" applyFont="1" applyProtection="1"/>
    <xf numFmtId="0" fontId="10" fillId="0" borderId="0" xfId="0" applyFont="1" applyFill="1" applyProtection="1"/>
    <xf numFmtId="0" fontId="11" fillId="4" borderId="0" xfId="0" applyFont="1" applyFill="1" applyProtection="1"/>
    <xf numFmtId="0" fontId="10" fillId="4" borderId="0" xfId="0" applyFont="1" applyFill="1" applyProtection="1"/>
    <xf numFmtId="0" fontId="10" fillId="3" borderId="0" xfId="0" applyFont="1" applyFill="1" applyAlignment="1" applyProtection="1">
      <alignment horizontal="center"/>
      <protection locked="0"/>
    </xf>
    <xf numFmtId="0" fontId="10" fillId="0" borderId="0" xfId="0" applyFont="1" applyAlignment="1" applyProtection="1">
      <alignment vertical="center"/>
    </xf>
    <xf numFmtId="0" fontId="10" fillId="0" borderId="0" xfId="0" applyFont="1" applyBorder="1" applyAlignment="1" applyProtection="1">
      <alignment horizontal="center"/>
    </xf>
    <xf numFmtId="49" fontId="10" fillId="3" borderId="0" xfId="0" applyNumberFormat="1" applyFont="1" applyFill="1" applyAlignment="1" applyProtection="1">
      <alignment horizontal="center"/>
      <protection locked="0"/>
    </xf>
    <xf numFmtId="0" fontId="11" fillId="5" borderId="0" xfId="0" applyFont="1" applyFill="1" applyProtection="1"/>
    <xf numFmtId="0" fontId="10" fillId="5" borderId="0" xfId="0" applyFont="1" applyFill="1" applyProtection="1"/>
    <xf numFmtId="0" fontId="13" fillId="0" borderId="0" xfId="0" applyFont="1" applyProtection="1"/>
    <xf numFmtId="0" fontId="10" fillId="2" borderId="0" xfId="0" applyFont="1" applyFill="1" applyAlignment="1" applyProtection="1">
      <alignment horizontal="center"/>
      <protection locked="0"/>
    </xf>
    <xf numFmtId="0" fontId="10" fillId="0" borderId="0" xfId="0" applyFont="1" applyAlignment="1" applyProtection="1">
      <alignment horizontal="left"/>
    </xf>
    <xf numFmtId="0" fontId="10" fillId="0" borderId="0" xfId="0" applyFont="1" applyFill="1" applyAlignment="1" applyProtection="1"/>
    <xf numFmtId="0" fontId="10" fillId="0" borderId="0" xfId="0" applyFont="1" applyAlignment="1" applyProtection="1">
      <alignment horizontal="center" wrapText="1"/>
    </xf>
    <xf numFmtId="0" fontId="10" fillId="2" borderId="0" xfId="0" applyFont="1" applyFill="1" applyAlignment="1" applyProtection="1"/>
    <xf numFmtId="0" fontId="7" fillId="0" borderId="9" xfId="0" applyFont="1" applyBorder="1" applyProtection="1"/>
    <xf numFmtId="0" fontId="7" fillId="0" borderId="0" xfId="0" applyFont="1" applyProtection="1"/>
    <xf numFmtId="0" fontId="7" fillId="0" borderId="0" xfId="0" applyFont="1" applyAlignment="1" applyProtection="1">
      <alignment horizontal="right"/>
    </xf>
    <xf numFmtId="14" fontId="10" fillId="0" borderId="0" xfId="0" applyNumberFormat="1" applyFont="1" applyAlignment="1" applyProtection="1">
      <alignment horizontal="left"/>
    </xf>
    <xf numFmtId="0" fontId="14" fillId="0" borderId="0" xfId="0" applyFont="1" applyProtection="1"/>
    <xf numFmtId="0" fontId="11" fillId="0" borderId="0" xfId="0" applyFont="1" applyFill="1" applyProtection="1"/>
    <xf numFmtId="0" fontId="16" fillId="22" borderId="0" xfId="0" applyFont="1" applyFill="1" applyProtection="1"/>
    <xf numFmtId="0" fontId="16" fillId="22" borderId="0" xfId="0" applyFont="1" applyFill="1" applyAlignment="1" applyProtection="1">
      <alignment horizontal="center"/>
    </xf>
    <xf numFmtId="0" fontId="17" fillId="22" borderId="0" xfId="0" applyFont="1" applyFill="1" applyProtection="1"/>
    <xf numFmtId="0" fontId="18" fillId="0" borderId="0" xfId="0" applyFont="1" applyProtection="1"/>
    <xf numFmtId="0" fontId="11" fillId="0" borderId="0" xfId="0" applyFont="1" applyFill="1" applyAlignment="1" applyProtection="1">
      <alignment horizontal="center"/>
    </xf>
    <xf numFmtId="0" fontId="11" fillId="0" borderId="0" xfId="0" applyFont="1" applyFill="1" applyAlignment="1" applyProtection="1"/>
    <xf numFmtId="0" fontId="11" fillId="0" borderId="1" xfId="0" applyFont="1" applyBorder="1" applyProtection="1"/>
    <xf numFmtId="0" fontId="11" fillId="0" borderId="1" xfId="0" applyFont="1" applyBorder="1" applyAlignment="1" applyProtection="1">
      <alignment horizontal="center" wrapText="1"/>
    </xf>
    <xf numFmtId="0" fontId="11" fillId="0" borderId="11" xfId="0" applyFont="1" applyFill="1" applyBorder="1" applyAlignment="1" applyProtection="1">
      <alignment horizontal="center" wrapText="1"/>
    </xf>
    <xf numFmtId="0" fontId="11" fillId="0" borderId="1" xfId="0" applyFont="1" applyFill="1" applyBorder="1" applyAlignment="1" applyProtection="1">
      <alignment horizontal="center" wrapText="1"/>
    </xf>
    <xf numFmtId="0" fontId="11" fillId="0" borderId="1" xfId="0" applyFont="1" applyFill="1" applyBorder="1" applyAlignment="1" applyProtection="1">
      <alignment horizontal="center"/>
    </xf>
    <xf numFmtId="0" fontId="11" fillId="3" borderId="1" xfId="0" applyFont="1" applyFill="1" applyBorder="1" applyAlignment="1" applyProtection="1">
      <alignment horizontal="center" wrapText="1"/>
    </xf>
    <xf numFmtId="0" fontId="11" fillId="0" borderId="13" xfId="0" applyFont="1" applyFill="1" applyBorder="1" applyAlignment="1" applyProtection="1">
      <alignment horizontal="center" wrapText="1"/>
    </xf>
    <xf numFmtId="0" fontId="11" fillId="2" borderId="1" xfId="0" applyFont="1" applyFill="1" applyBorder="1" applyAlignment="1" applyProtection="1">
      <alignment horizontal="center" wrapText="1"/>
    </xf>
    <xf numFmtId="0" fontId="19" fillId="7" borderId="0" xfId="0" applyFont="1" applyFill="1" applyProtection="1">
      <protection locked="0"/>
    </xf>
    <xf numFmtId="0" fontId="19" fillId="7" borderId="0" xfId="0" applyFont="1" applyFill="1" applyAlignment="1" applyProtection="1">
      <alignment horizontal="center"/>
      <protection locked="0"/>
    </xf>
    <xf numFmtId="2" fontId="19" fillId="7" borderId="10" xfId="0" applyNumberFormat="1" applyFont="1" applyFill="1" applyBorder="1" applyAlignment="1" applyProtection="1">
      <alignment horizontal="center"/>
      <protection locked="0"/>
    </xf>
    <xf numFmtId="166" fontId="19" fillId="7" borderId="0" xfId="0" applyNumberFormat="1" applyFont="1" applyFill="1" applyBorder="1" applyAlignment="1" applyProtection="1">
      <alignment horizontal="center"/>
      <protection locked="0"/>
    </xf>
    <xf numFmtId="165" fontId="18" fillId="0" borderId="0" xfId="0" applyNumberFormat="1" applyFont="1" applyFill="1" applyBorder="1" applyAlignment="1" applyProtection="1">
      <alignment horizontal="center"/>
    </xf>
    <xf numFmtId="3" fontId="18" fillId="0" borderId="0" xfId="0" applyNumberFormat="1" applyFont="1" applyFill="1" applyBorder="1" applyAlignment="1" applyProtection="1">
      <alignment horizontal="center"/>
    </xf>
    <xf numFmtId="3" fontId="19" fillId="3" borderId="0" xfId="0" applyNumberFormat="1" applyFont="1" applyFill="1" applyBorder="1" applyAlignment="1" applyProtection="1">
      <alignment horizontal="center"/>
      <protection locked="0"/>
    </xf>
    <xf numFmtId="3" fontId="18" fillId="0" borderId="12" xfId="0" applyNumberFormat="1" applyFont="1" applyFill="1" applyBorder="1" applyAlignment="1" applyProtection="1">
      <alignment horizontal="center"/>
    </xf>
    <xf numFmtId="2" fontId="19" fillId="2" borderId="0" xfId="0" applyNumberFormat="1" applyFont="1" applyFill="1" applyBorder="1" applyAlignment="1" applyProtection="1">
      <alignment horizontal="center"/>
      <protection locked="0"/>
    </xf>
    <xf numFmtId="2" fontId="18" fillId="0" borderId="0" xfId="0" applyNumberFormat="1" applyFont="1" applyFill="1" applyBorder="1" applyAlignment="1" applyProtection="1">
      <alignment horizontal="center"/>
    </xf>
    <xf numFmtId="0" fontId="20" fillId="0" borderId="0" xfId="0" applyFont="1" applyProtection="1"/>
    <xf numFmtId="0" fontId="8" fillId="0" borderId="0" xfId="0" applyFont="1" applyAlignment="1" applyProtection="1"/>
    <xf numFmtId="0" fontId="11" fillId="12" borderId="0" xfId="0" applyFont="1" applyFill="1" applyProtection="1"/>
    <xf numFmtId="0" fontId="11" fillId="12" borderId="0" xfId="0" applyFont="1" applyFill="1" applyAlignment="1" applyProtection="1">
      <alignment horizontal="center"/>
    </xf>
    <xf numFmtId="0" fontId="19" fillId="0" borderId="0" xfId="0" applyFont="1" applyAlignment="1" applyProtection="1"/>
    <xf numFmtId="0" fontId="18" fillId="0" borderId="0" xfId="0" applyFont="1" applyAlignment="1" applyProtection="1"/>
    <xf numFmtId="2" fontId="10" fillId="0" borderId="0" xfId="0" applyNumberFormat="1" applyFont="1" applyAlignment="1" applyProtection="1">
      <alignment horizontal="center"/>
    </xf>
    <xf numFmtId="3" fontId="18" fillId="0" borderId="0" xfId="0" applyNumberFormat="1" applyFont="1" applyFill="1" applyAlignment="1" applyProtection="1">
      <alignment horizontal="center"/>
    </xf>
    <xf numFmtId="3" fontId="19" fillId="7" borderId="0" xfId="0" applyNumberFormat="1" applyFont="1" applyFill="1" applyAlignment="1" applyProtection="1">
      <alignment horizontal="center"/>
      <protection locked="0"/>
    </xf>
    <xf numFmtId="168" fontId="18" fillId="0" borderId="0" xfId="0" applyNumberFormat="1" applyFont="1" applyFill="1" applyAlignment="1" applyProtection="1">
      <alignment horizontal="center"/>
    </xf>
    <xf numFmtId="164" fontId="10" fillId="0" borderId="0" xfId="1" applyNumberFormat="1" applyFont="1" applyFill="1" applyAlignment="1" applyProtection="1">
      <alignment horizontal="center"/>
    </xf>
    <xf numFmtId="0" fontId="11" fillId="0" borderId="0" xfId="0" applyFont="1" applyProtection="1"/>
    <xf numFmtId="2" fontId="11" fillId="0" borderId="0" xfId="0" applyNumberFormat="1" applyFont="1" applyAlignment="1" applyProtection="1">
      <alignment horizontal="center"/>
    </xf>
    <xf numFmtId="3" fontId="21" fillId="0" borderId="0" xfId="0" applyNumberFormat="1" applyFont="1" applyFill="1" applyAlignment="1" applyProtection="1">
      <alignment horizontal="center"/>
    </xf>
    <xf numFmtId="168" fontId="21" fillId="0" borderId="0" xfId="0" applyNumberFormat="1" applyFont="1" applyFill="1" applyAlignment="1" applyProtection="1">
      <alignment horizontal="center"/>
    </xf>
    <xf numFmtId="164" fontId="21" fillId="0" borderId="0" xfId="1" applyNumberFormat="1" applyFont="1" applyFill="1" applyAlignment="1" applyProtection="1">
      <alignment horizontal="center"/>
    </xf>
    <xf numFmtId="0" fontId="10" fillId="0" borderId="0" xfId="0" applyFont="1" applyAlignment="1" applyProtection="1">
      <alignment wrapText="1"/>
    </xf>
    <xf numFmtId="4" fontId="18" fillId="0" borderId="0" xfId="0" applyNumberFormat="1" applyFont="1" applyFill="1" applyAlignment="1" applyProtection="1">
      <alignment horizontal="center"/>
    </xf>
    <xf numFmtId="168" fontId="19" fillId="7" borderId="0" xfId="0" applyNumberFormat="1" applyFont="1" applyFill="1" applyAlignment="1" applyProtection="1">
      <alignment horizontal="center"/>
      <protection locked="0"/>
    </xf>
    <xf numFmtId="3" fontId="10" fillId="0" borderId="0" xfId="0" applyNumberFormat="1" applyFont="1" applyFill="1" applyAlignment="1" applyProtection="1">
      <alignment horizontal="center"/>
    </xf>
    <xf numFmtId="3" fontId="10" fillId="3" borderId="0" xfId="1" applyNumberFormat="1" applyFont="1" applyFill="1" applyAlignment="1" applyProtection="1">
      <alignment horizontal="center"/>
      <protection locked="0"/>
    </xf>
    <xf numFmtId="2" fontId="18" fillId="2" borderId="0" xfId="1" applyNumberFormat="1" applyFont="1" applyFill="1" applyAlignment="1" applyProtection="1">
      <alignment horizontal="center"/>
      <protection locked="0"/>
    </xf>
    <xf numFmtId="2" fontId="18" fillId="0" borderId="0" xfId="1" applyNumberFormat="1" applyFont="1" applyFill="1" applyAlignment="1" applyProtection="1">
      <alignment horizontal="center"/>
    </xf>
    <xf numFmtId="0" fontId="16" fillId="22" borderId="0" xfId="0" applyFont="1" applyFill="1" applyAlignment="1" applyProtection="1">
      <alignment horizontal="left"/>
    </xf>
    <xf numFmtId="0" fontId="11" fillId="0" borderId="0" xfId="0" applyFont="1" applyFill="1" applyAlignment="1" applyProtection="1">
      <alignment horizontal="left"/>
    </xf>
    <xf numFmtId="169" fontId="18" fillId="0" borderId="0" xfId="0" applyNumberFormat="1" applyFont="1" applyFill="1" applyAlignment="1" applyProtection="1">
      <alignment horizontal="center"/>
    </xf>
    <xf numFmtId="2" fontId="19" fillId="7" borderId="0" xfId="0" applyNumberFormat="1" applyFont="1" applyFill="1" applyAlignment="1" applyProtection="1">
      <alignment horizontal="center"/>
      <protection locked="0"/>
    </xf>
    <xf numFmtId="2" fontId="19" fillId="8" borderId="0" xfId="1" applyNumberFormat="1" applyFont="1" applyFill="1" applyAlignment="1" applyProtection="1">
      <alignment horizontal="center"/>
      <protection locked="0"/>
    </xf>
    <xf numFmtId="4" fontId="10" fillId="0" borderId="0" xfId="0" applyNumberFormat="1" applyFont="1" applyFill="1" applyAlignment="1" applyProtection="1">
      <alignment horizontal="center"/>
    </xf>
    <xf numFmtId="0" fontId="10" fillId="12" borderId="0" xfId="0" applyFont="1" applyFill="1" applyProtection="1"/>
    <xf numFmtId="0" fontId="7" fillId="0" borderId="0" xfId="0" applyFont="1" applyFill="1" applyProtection="1"/>
    <xf numFmtId="164" fontId="7" fillId="0" borderId="0" xfId="1" applyNumberFormat="1" applyFont="1" applyFill="1" applyAlignment="1" applyProtection="1">
      <alignment horizontal="center"/>
    </xf>
    <xf numFmtId="2" fontId="23" fillId="0" borderId="0" xfId="1" applyNumberFormat="1" applyFont="1" applyFill="1" applyAlignment="1" applyProtection="1">
      <alignment horizontal="center"/>
    </xf>
    <xf numFmtId="0" fontId="7" fillId="0" borderId="0" xfId="0" applyFont="1" applyFill="1"/>
    <xf numFmtId="0" fontId="7" fillId="0" borderId="0" xfId="0" applyFont="1" applyFill="1" applyAlignment="1" applyProtection="1">
      <alignment horizontal="right"/>
    </xf>
    <xf numFmtId="0" fontId="7" fillId="3" borderId="0" xfId="0" applyFont="1" applyFill="1" applyProtection="1">
      <protection locked="0"/>
    </xf>
    <xf numFmtId="0" fontId="7" fillId="0" borderId="0" xfId="0" applyFont="1" applyFill="1" applyAlignment="1" applyProtection="1">
      <alignment horizontal="left" wrapText="1"/>
    </xf>
    <xf numFmtId="0" fontId="9" fillId="0" borderId="0" xfId="0" applyFont="1" applyAlignment="1" applyProtection="1">
      <alignment horizontal="center"/>
    </xf>
    <xf numFmtId="14" fontId="10" fillId="0" borderId="0" xfId="0" applyNumberFormat="1" applyFont="1" applyFill="1" applyAlignment="1" applyProtection="1">
      <alignment horizontal="left"/>
    </xf>
    <xf numFmtId="0" fontId="11" fillId="10" borderId="0" xfId="0" applyFont="1" applyFill="1" applyAlignment="1" applyProtection="1"/>
    <xf numFmtId="0" fontId="11" fillId="4" borderId="0" xfId="0" applyFont="1" applyFill="1" applyAlignment="1" applyProtection="1"/>
    <xf numFmtId="0" fontId="10" fillId="4" borderId="0" xfId="0" applyFont="1" applyFill="1" applyAlignment="1" applyProtection="1"/>
    <xf numFmtId="0" fontId="10" fillId="0" borderId="2" xfId="0" applyFont="1" applyBorder="1" applyProtection="1"/>
    <xf numFmtId="0" fontId="10" fillId="0" borderId="5" xfId="0" applyFont="1" applyBorder="1" applyProtection="1"/>
    <xf numFmtId="3" fontId="10" fillId="0" borderId="0" xfId="0" applyNumberFormat="1" applyFont="1" applyFill="1" applyAlignment="1" applyProtection="1"/>
    <xf numFmtId="0" fontId="25" fillId="0" borderId="0" xfId="0" applyFont="1" applyAlignment="1" applyProtection="1">
      <alignment horizontal="center"/>
    </xf>
    <xf numFmtId="0" fontId="26" fillId="0" borderId="0" xfId="0" applyFont="1" applyAlignment="1" applyProtection="1">
      <alignment horizontal="center"/>
    </xf>
    <xf numFmtId="167" fontId="10" fillId="0" borderId="2" xfId="2" applyNumberFormat="1" applyFont="1" applyBorder="1" applyProtection="1">
      <protection locked="0"/>
    </xf>
    <xf numFmtId="3" fontId="10" fillId="20" borderId="0" xfId="0" applyNumberFormat="1" applyFont="1" applyFill="1" applyAlignment="1" applyProtection="1">
      <alignment horizontal="center"/>
      <protection locked="0"/>
    </xf>
    <xf numFmtId="0" fontId="11" fillId="0" borderId="1" xfId="0" applyFont="1" applyFill="1" applyBorder="1" applyAlignment="1" applyProtection="1"/>
    <xf numFmtId="166" fontId="10" fillId="0" borderId="0" xfId="0" applyNumberFormat="1" applyFont="1" applyFill="1" applyAlignment="1" applyProtection="1">
      <alignment horizontal="center"/>
    </xf>
    <xf numFmtId="43" fontId="10" fillId="0" borderId="0" xfId="2" applyNumberFormat="1" applyFont="1" applyBorder="1" applyProtection="1"/>
    <xf numFmtId="0" fontId="10" fillId="0" borderId="0" xfId="0" applyFont="1" applyBorder="1" applyProtection="1"/>
    <xf numFmtId="0" fontId="11" fillId="5" borderId="0" xfId="0" applyFont="1" applyFill="1" applyAlignment="1" applyProtection="1"/>
    <xf numFmtId="0" fontId="10" fillId="5" borderId="0" xfId="0" applyFont="1" applyFill="1" applyAlignment="1" applyProtection="1"/>
    <xf numFmtId="164" fontId="10" fillId="2" borderId="0" xfId="1" applyNumberFormat="1" applyFont="1" applyFill="1" applyAlignment="1" applyProtection="1">
      <alignment horizontal="center"/>
      <protection locked="0"/>
    </xf>
    <xf numFmtId="164" fontId="10" fillId="0" borderId="0" xfId="1" applyNumberFormat="1" applyFont="1" applyAlignment="1" applyProtection="1">
      <alignment horizontal="center"/>
    </xf>
    <xf numFmtId="166" fontId="10" fillId="2" borderId="0" xfId="0" applyNumberFormat="1" applyFont="1" applyFill="1" applyAlignment="1" applyProtection="1">
      <alignment horizontal="center"/>
      <protection locked="0"/>
    </xf>
    <xf numFmtId="164" fontId="10" fillId="0" borderId="0" xfId="1" applyNumberFormat="1" applyFont="1" applyAlignment="1" applyProtection="1">
      <alignment horizontal="left"/>
    </xf>
    <xf numFmtId="0" fontId="11" fillId="8" borderId="0" xfId="0" applyFont="1" applyFill="1" applyAlignment="1" applyProtection="1"/>
    <xf numFmtId="0" fontId="11" fillId="0" borderId="0" xfId="0" applyFont="1" applyAlignment="1" applyProtection="1">
      <alignment horizontal="center" wrapText="1"/>
    </xf>
    <xf numFmtId="0" fontId="10" fillId="10" borderId="0" xfId="0" applyFont="1" applyFill="1" applyAlignment="1" applyProtection="1">
      <alignment horizontal="center"/>
      <protection locked="0"/>
    </xf>
    <xf numFmtId="0" fontId="24" fillId="4" borderId="0" xfId="0" applyFont="1" applyFill="1" applyAlignment="1">
      <alignment wrapText="1"/>
    </xf>
    <xf numFmtId="0" fontId="11" fillId="0" borderId="1" xfId="0" applyFont="1" applyBorder="1" applyAlignment="1" applyProtection="1">
      <alignment horizontal="center"/>
    </xf>
    <xf numFmtId="0" fontId="10" fillId="11" borderId="0" xfId="0" applyFont="1" applyFill="1" applyAlignment="1" applyProtection="1">
      <alignment horizontal="center"/>
    </xf>
    <xf numFmtId="165" fontId="10" fillId="0" borderId="0" xfId="0" applyNumberFormat="1" applyFont="1" applyBorder="1" applyAlignment="1" applyProtection="1">
      <alignment horizontal="right"/>
    </xf>
    <xf numFmtId="3" fontId="10" fillId="0" borderId="0" xfId="0" applyNumberFormat="1" applyFont="1" applyBorder="1" applyAlignment="1" applyProtection="1">
      <alignment horizontal="right"/>
    </xf>
    <xf numFmtId="0" fontId="10" fillId="0" borderId="3" xfId="0" applyFont="1" applyBorder="1" applyProtection="1"/>
    <xf numFmtId="0" fontId="10" fillId="0" borderId="4" xfId="0" applyFont="1" applyBorder="1" applyProtection="1"/>
    <xf numFmtId="167" fontId="10" fillId="0" borderId="3" xfId="2" applyNumberFormat="1" applyFont="1" applyBorder="1" applyProtection="1">
      <protection locked="0"/>
    </xf>
    <xf numFmtId="0" fontId="11" fillId="14" borderId="0" xfId="0" applyFont="1" applyFill="1" applyProtection="1"/>
    <xf numFmtId="0" fontId="10" fillId="14" borderId="0" xfId="0" applyFont="1" applyFill="1" applyProtection="1"/>
    <xf numFmtId="0" fontId="10" fillId="0" borderId="0" xfId="0" applyFont="1"/>
    <xf numFmtId="0" fontId="27" fillId="7" borderId="0" xfId="0" applyFont="1" applyFill="1" applyAlignment="1" applyProtection="1">
      <alignment horizontal="center"/>
      <protection locked="0"/>
    </xf>
    <xf numFmtId="0" fontId="10" fillId="0" borderId="0" xfId="0" applyFont="1" applyAlignment="1">
      <alignment horizontal="right"/>
    </xf>
    <xf numFmtId="0" fontId="28" fillId="7" borderId="0" xfId="0" applyFont="1" applyFill="1" applyAlignment="1" applyProtection="1">
      <alignment horizontal="center"/>
      <protection locked="0"/>
    </xf>
    <xf numFmtId="0" fontId="10" fillId="2" borderId="0" xfId="0" applyFont="1" applyFill="1" applyAlignment="1" applyProtection="1">
      <alignment horizontal="center"/>
    </xf>
    <xf numFmtId="165" fontId="10" fillId="2" borderId="0" xfId="0" applyNumberFormat="1" applyFont="1" applyFill="1" applyBorder="1" applyAlignment="1" applyProtection="1">
      <alignment horizontal="center"/>
    </xf>
    <xf numFmtId="164" fontId="10" fillId="2" borderId="0" xfId="1" applyNumberFormat="1" applyFont="1" applyFill="1" applyAlignment="1" applyProtection="1">
      <alignment horizontal="center"/>
    </xf>
    <xf numFmtId="3" fontId="10" fillId="2" borderId="0" xfId="0" applyNumberFormat="1" applyFont="1" applyFill="1" applyBorder="1" applyAlignment="1" applyProtection="1">
      <alignment horizontal="center"/>
    </xf>
    <xf numFmtId="165" fontId="10" fillId="2" borderId="0" xfId="0" applyNumberFormat="1" applyFont="1" applyFill="1" applyAlignment="1" applyProtection="1">
      <alignment horizontal="center"/>
    </xf>
    <xf numFmtId="0" fontId="11" fillId="6" borderId="0" xfId="0" applyFont="1" applyFill="1" applyProtection="1"/>
    <xf numFmtId="0" fontId="10" fillId="6" borderId="0" xfId="0" applyFont="1" applyFill="1" applyProtection="1"/>
    <xf numFmtId="0" fontId="10" fillId="9" borderId="0" xfId="0" applyFont="1" applyFill="1" applyAlignment="1" applyProtection="1">
      <alignment horizontal="center"/>
    </xf>
    <xf numFmtId="165" fontId="10" fillId="9" borderId="0" xfId="0" applyNumberFormat="1" applyFont="1" applyFill="1" applyBorder="1" applyAlignment="1" applyProtection="1">
      <alignment horizontal="center"/>
    </xf>
    <xf numFmtId="164" fontId="10" fillId="9" borderId="0" xfId="1" applyNumberFormat="1" applyFont="1" applyFill="1" applyAlignment="1" applyProtection="1">
      <alignment horizontal="center"/>
    </xf>
    <xf numFmtId="3" fontId="10" fillId="9" borderId="0" xfId="0" applyNumberFormat="1" applyFont="1" applyFill="1" applyBorder="1" applyAlignment="1" applyProtection="1">
      <alignment horizontal="center"/>
    </xf>
    <xf numFmtId="165" fontId="10" fillId="9" borderId="0" xfId="0" applyNumberFormat="1" applyFont="1" applyFill="1" applyAlignment="1" applyProtection="1">
      <alignment horizontal="center"/>
    </xf>
    <xf numFmtId="0" fontId="29" fillId="0" borderId="0" xfId="0" applyFont="1"/>
    <xf numFmtId="0" fontId="25" fillId="0" borderId="0" xfId="0" applyFont="1" applyProtection="1"/>
    <xf numFmtId="0" fontId="24" fillId="2" borderId="0" xfId="0" applyFont="1" applyFill="1" applyAlignment="1" applyProtection="1"/>
    <xf numFmtId="0" fontId="30" fillId="0" borderId="1" xfId="0" applyFont="1" applyBorder="1" applyProtection="1"/>
    <xf numFmtId="0" fontId="30" fillId="0" borderId="0" xfId="0" applyFont="1" applyProtection="1"/>
    <xf numFmtId="0" fontId="9" fillId="8" borderId="0" xfId="0" applyFont="1" applyFill="1" applyProtection="1"/>
    <xf numFmtId="0" fontId="25" fillId="0" borderId="0" xfId="0" applyFont="1" applyAlignment="1" applyProtection="1">
      <alignment horizontal="right"/>
    </xf>
    <xf numFmtId="165" fontId="25" fillId="0" borderId="0" xfId="0" applyNumberFormat="1" applyFont="1" applyBorder="1" applyAlignment="1" applyProtection="1">
      <alignment horizontal="right"/>
    </xf>
    <xf numFmtId="164" fontId="25" fillId="0" borderId="0" xfId="1" applyNumberFormat="1" applyFont="1" applyAlignment="1" applyProtection="1">
      <alignment horizontal="center"/>
    </xf>
    <xf numFmtId="3" fontId="25" fillId="0" borderId="0" xfId="0" applyNumberFormat="1" applyFont="1" applyBorder="1" applyAlignment="1" applyProtection="1">
      <alignment horizontal="right"/>
    </xf>
    <xf numFmtId="165" fontId="25" fillId="0" borderId="0" xfId="0" applyNumberFormat="1" applyFont="1" applyProtection="1"/>
    <xf numFmtId="0" fontId="9" fillId="0" borderId="0" xfId="0" applyFont="1" applyFill="1" applyProtection="1"/>
    <xf numFmtId="0" fontId="9" fillId="0" borderId="0" xfId="0" applyFont="1" applyFill="1" applyAlignment="1" applyProtection="1">
      <alignment horizontal="center"/>
    </xf>
    <xf numFmtId="0" fontId="9" fillId="0" borderId="1" xfId="0" applyFont="1" applyBorder="1" applyProtection="1"/>
    <xf numFmtId="0" fontId="25" fillId="0" borderId="1" xfId="0" applyFont="1" applyFill="1" applyBorder="1" applyAlignment="1" applyProtection="1">
      <alignment horizontal="center"/>
    </xf>
    <xf numFmtId="2" fontId="25" fillId="16" borderId="0" xfId="0" applyNumberFormat="1" applyFont="1" applyFill="1" applyAlignment="1" applyProtection="1">
      <alignment horizontal="center"/>
      <protection locked="0"/>
    </xf>
    <xf numFmtId="166" fontId="25" fillId="17" borderId="0" xfId="0" applyNumberFormat="1" applyFont="1" applyFill="1" applyAlignment="1" applyProtection="1">
      <alignment horizontal="center"/>
    </xf>
    <xf numFmtId="37" fontId="25" fillId="17" borderId="0" xfId="0" applyNumberFormat="1" applyFont="1" applyFill="1" applyAlignment="1" applyProtection="1">
      <alignment horizontal="center"/>
    </xf>
    <xf numFmtId="166" fontId="25" fillId="18" borderId="0" xfId="0" applyNumberFormat="1" applyFont="1" applyFill="1" applyAlignment="1" applyProtection="1">
      <alignment horizontal="center"/>
    </xf>
    <xf numFmtId="37" fontId="25" fillId="18" borderId="0" xfId="0" applyNumberFormat="1" applyFont="1" applyFill="1" applyAlignment="1" applyProtection="1">
      <alignment horizontal="center"/>
    </xf>
    <xf numFmtId="0" fontId="25" fillId="9" borderId="0" xfId="0" applyNumberFormat="1" applyFont="1" applyFill="1" applyAlignment="1" applyProtection="1">
      <alignment horizontal="center"/>
      <protection locked="0"/>
    </xf>
    <xf numFmtId="37" fontId="25" fillId="9" borderId="0" xfId="2" applyNumberFormat="1" applyFont="1" applyFill="1" applyAlignment="1" applyProtection="1">
      <alignment horizontal="center"/>
      <protection locked="0"/>
    </xf>
    <xf numFmtId="0" fontId="25" fillId="11" borderId="0" xfId="0" applyNumberFormat="1" applyFont="1" applyFill="1" applyAlignment="1" applyProtection="1">
      <alignment horizontal="center"/>
      <protection locked="0"/>
    </xf>
    <xf numFmtId="37" fontId="25" fillId="11" borderId="0" xfId="0" applyNumberFormat="1" applyFont="1" applyFill="1" applyAlignment="1" applyProtection="1">
      <alignment horizontal="center"/>
      <protection locked="0"/>
    </xf>
    <xf numFmtId="0" fontId="25" fillId="2" borderId="0" xfId="0" applyNumberFormat="1" applyFont="1" applyFill="1" applyAlignment="1" applyProtection="1">
      <alignment horizontal="center"/>
      <protection locked="0"/>
    </xf>
    <xf numFmtId="37" fontId="25" fillId="2" borderId="0" xfId="0" applyNumberFormat="1" applyFont="1" applyFill="1" applyAlignment="1" applyProtection="1">
      <alignment horizontal="center"/>
      <protection locked="0"/>
    </xf>
    <xf numFmtId="2" fontId="25" fillId="0" borderId="0" xfId="0" applyNumberFormat="1" applyFont="1" applyFill="1" applyAlignment="1" applyProtection="1">
      <alignment horizontal="center"/>
    </xf>
    <xf numFmtId="166" fontId="25" fillId="0" borderId="0" xfId="0" applyNumberFormat="1" applyFont="1" applyFill="1" applyAlignment="1" applyProtection="1">
      <alignment horizontal="center"/>
    </xf>
    <xf numFmtId="37" fontId="25" fillId="0" borderId="0" xfId="0" applyNumberFormat="1" applyFont="1" applyFill="1" applyAlignment="1" applyProtection="1">
      <alignment horizontal="center"/>
    </xf>
    <xf numFmtId="1" fontId="25" fillId="0" borderId="0" xfId="0" applyNumberFormat="1" applyFont="1" applyFill="1" applyAlignment="1" applyProtection="1">
      <alignment horizontal="center"/>
    </xf>
    <xf numFmtId="37" fontId="25" fillId="0" borderId="0" xfId="2" applyNumberFormat="1" applyFont="1" applyFill="1" applyAlignment="1" applyProtection="1">
      <alignment horizontal="center"/>
    </xf>
    <xf numFmtId="0" fontId="25" fillId="0" borderId="0" xfId="0" applyFont="1" applyFill="1" applyAlignment="1" applyProtection="1">
      <alignment horizontal="right"/>
    </xf>
    <xf numFmtId="2" fontId="25" fillId="0" borderId="0" xfId="0" applyNumberFormat="1" applyFont="1" applyAlignment="1" applyProtection="1">
      <alignment horizontal="center"/>
    </xf>
    <xf numFmtId="1" fontId="25" fillId="0" borderId="0" xfId="0" applyNumberFormat="1" applyFont="1" applyAlignment="1" applyProtection="1">
      <alignment horizontal="center"/>
    </xf>
    <xf numFmtId="0" fontId="25" fillId="15" borderId="0" xfId="0" applyNumberFormat="1" applyFont="1" applyFill="1" applyAlignment="1" applyProtection="1">
      <alignment horizontal="center"/>
      <protection locked="0"/>
    </xf>
    <xf numFmtId="0" fontId="25" fillId="15" borderId="0" xfId="0" applyFont="1" applyFill="1" applyAlignment="1" applyProtection="1">
      <alignment horizontal="center"/>
      <protection locked="0"/>
    </xf>
    <xf numFmtId="0" fontId="25" fillId="0" borderId="8" xfId="0" applyFont="1" applyBorder="1" applyAlignment="1" applyProtection="1">
      <alignment horizontal="center"/>
    </xf>
    <xf numFmtId="0" fontId="9" fillId="0" borderId="0" xfId="0" applyFont="1" applyProtection="1"/>
    <xf numFmtId="0" fontId="9" fillId="0" borderId="0" xfId="0" applyFont="1" applyFill="1" applyAlignment="1">
      <alignment horizontal="center"/>
    </xf>
    <xf numFmtId="0" fontId="10" fillId="0" borderId="6" xfId="0" applyFont="1" applyBorder="1" applyAlignment="1" applyProtection="1">
      <alignment horizontal="center"/>
    </xf>
    <xf numFmtId="0" fontId="31" fillId="0" borderId="0" xfId="0" applyFont="1" applyAlignment="1" applyProtection="1">
      <alignment horizontal="center"/>
    </xf>
    <xf numFmtId="0" fontId="25" fillId="0" borderId="1" xfId="0" applyFont="1" applyBorder="1" applyAlignment="1" applyProtection="1">
      <alignment horizontal="center"/>
    </xf>
    <xf numFmtId="0" fontId="25" fillId="0" borderId="1" xfId="0" applyFont="1" applyFill="1" applyBorder="1" applyAlignment="1">
      <alignment horizontal="center"/>
    </xf>
    <xf numFmtId="167" fontId="10" fillId="0" borderId="7" xfId="2" applyNumberFormat="1" applyFont="1" applyBorder="1" applyAlignment="1" applyProtection="1">
      <alignment horizontal="center"/>
    </xf>
    <xf numFmtId="0" fontId="32" fillId="0" borderId="1" xfId="0" applyFont="1" applyBorder="1" applyAlignment="1" applyProtection="1">
      <alignment horizontal="center"/>
    </xf>
    <xf numFmtId="0" fontId="25" fillId="0" borderId="0" xfId="0" applyFont="1" applyFill="1" applyBorder="1" applyAlignment="1" applyProtection="1">
      <alignment horizontal="center"/>
    </xf>
    <xf numFmtId="0" fontId="25" fillId="0" borderId="0" xfId="0" applyFont="1" applyFill="1" applyAlignment="1" applyProtection="1">
      <alignment horizontal="center"/>
    </xf>
    <xf numFmtId="0" fontId="25" fillId="0" borderId="0" xfId="0" applyNumberFormat="1" applyFont="1" applyFill="1" applyBorder="1" applyAlignment="1" applyProtection="1">
      <alignment horizontal="center"/>
    </xf>
    <xf numFmtId="165" fontId="25" fillId="0" borderId="0" xfId="0" applyNumberFormat="1" applyFont="1" applyFill="1" applyAlignment="1" applyProtection="1">
      <alignment horizontal="center"/>
    </xf>
    <xf numFmtId="3" fontId="25" fillId="0" borderId="0" xfId="0" applyNumberFormat="1" applyFont="1" applyFill="1" applyAlignment="1" applyProtection="1">
      <alignment horizontal="center"/>
    </xf>
    <xf numFmtId="3" fontId="25" fillId="0" borderId="0" xfId="0" applyNumberFormat="1" applyFont="1" applyFill="1" applyAlignment="1">
      <alignment horizontal="center"/>
    </xf>
    <xf numFmtId="43" fontId="25" fillId="0" borderId="6" xfId="2" applyNumberFormat="1" applyFont="1" applyBorder="1" applyAlignment="1" applyProtection="1">
      <alignment horizontal="center"/>
      <protection locked="0"/>
    </xf>
    <xf numFmtId="2" fontId="32" fillId="0" borderId="0" xfId="0" applyNumberFormat="1" applyFont="1" applyBorder="1" applyAlignment="1" applyProtection="1">
      <alignment horizontal="center"/>
    </xf>
    <xf numFmtId="0" fontId="25" fillId="0" borderId="0" xfId="0" applyNumberFormat="1" applyFont="1" applyBorder="1" applyAlignment="1" applyProtection="1">
      <alignment horizontal="center"/>
    </xf>
    <xf numFmtId="165" fontId="25" fillId="0" borderId="0" xfId="0" applyNumberFormat="1" applyFont="1" applyAlignment="1" applyProtection="1">
      <alignment horizontal="center"/>
    </xf>
    <xf numFmtId="37" fontId="25" fillId="0" borderId="0" xfId="0" applyNumberFormat="1" applyFont="1" applyAlignment="1" applyProtection="1">
      <alignment horizontal="center"/>
    </xf>
    <xf numFmtId="3" fontId="25" fillId="0" borderId="0" xfId="0" applyNumberFormat="1" applyFont="1" applyAlignment="1" applyProtection="1">
      <alignment horizontal="center"/>
    </xf>
    <xf numFmtId="2" fontId="32" fillId="0" borderId="0" xfId="0" applyNumberFormat="1" applyFont="1" applyAlignment="1" applyProtection="1">
      <alignment horizontal="center"/>
    </xf>
    <xf numFmtId="43" fontId="25" fillId="0" borderId="7" xfId="2" applyNumberFormat="1" applyFont="1" applyBorder="1" applyAlignment="1" applyProtection="1">
      <alignment horizontal="center"/>
      <protection locked="0"/>
    </xf>
    <xf numFmtId="3" fontId="25" fillId="0" borderId="0" xfId="0" applyNumberFormat="1" applyFont="1" applyAlignment="1">
      <alignment horizontal="right"/>
    </xf>
    <xf numFmtId="4" fontId="25" fillId="23" borderId="0" xfId="0" applyNumberFormat="1" applyFont="1" applyFill="1" applyAlignment="1" applyProtection="1">
      <alignment horizontal="center"/>
      <protection locked="0"/>
    </xf>
    <xf numFmtId="167" fontId="25" fillId="0" borderId="0" xfId="2" applyNumberFormat="1" applyFont="1" applyBorder="1" applyAlignment="1" applyProtection="1">
      <alignment horizontal="center"/>
    </xf>
    <xf numFmtId="3" fontId="7" fillId="0" borderId="9" xfId="0" applyNumberFormat="1" applyFont="1" applyBorder="1" applyAlignment="1" applyProtection="1">
      <alignment horizontal="center"/>
    </xf>
    <xf numFmtId="166" fontId="25" fillId="0" borderId="0" xfId="0" applyNumberFormat="1" applyFont="1" applyProtection="1"/>
    <xf numFmtId="14" fontId="25" fillId="0" borderId="0" xfId="0" applyNumberFormat="1" applyFont="1" applyAlignment="1" applyProtection="1">
      <alignment horizontal="left"/>
    </xf>
    <xf numFmtId="0" fontId="25" fillId="0" borderId="1" xfId="0" applyFont="1" applyBorder="1" applyProtection="1"/>
    <xf numFmtId="0" fontId="9" fillId="13" borderId="0" xfId="0" applyFont="1" applyFill="1" applyProtection="1"/>
    <xf numFmtId="0" fontId="25" fillId="0" borderId="0" xfId="0" applyFont="1" applyFill="1" applyProtection="1"/>
    <xf numFmtId="1" fontId="25" fillId="0" borderId="0" xfId="0" applyNumberFormat="1" applyFont="1" applyFill="1" applyAlignment="1">
      <alignment horizontal="center" wrapText="1"/>
    </xf>
    <xf numFmtId="37" fontId="25" fillId="0" borderId="0" xfId="0" applyNumberFormat="1" applyFont="1" applyFill="1" applyAlignment="1">
      <alignment horizontal="center" wrapText="1"/>
    </xf>
    <xf numFmtId="2" fontId="25" fillId="0" borderId="1" xfId="0" applyNumberFormat="1" applyFont="1" applyFill="1" applyBorder="1" applyAlignment="1" applyProtection="1">
      <alignment horizontal="center"/>
    </xf>
    <xf numFmtId="166" fontId="25" fillId="0" borderId="1" xfId="0" applyNumberFormat="1" applyFont="1" applyFill="1" applyBorder="1" applyAlignment="1" applyProtection="1">
      <alignment horizontal="center"/>
    </xf>
    <xf numFmtId="37" fontId="25" fillId="0" borderId="1" xfId="0" applyNumberFormat="1" applyFont="1" applyFill="1" applyBorder="1" applyAlignment="1" applyProtection="1">
      <alignment horizontal="center"/>
    </xf>
    <xf numFmtId="1" fontId="25" fillId="0" borderId="1" xfId="0" applyNumberFormat="1" applyFont="1" applyFill="1" applyBorder="1" applyAlignment="1" applyProtection="1">
      <alignment horizontal="center"/>
    </xf>
    <xf numFmtId="0" fontId="25" fillId="0" borderId="0" xfId="0" applyFont="1" applyBorder="1" applyAlignment="1" applyProtection="1">
      <alignment horizontal="center"/>
    </xf>
    <xf numFmtId="0" fontId="25" fillId="19" borderId="0" xfId="0" applyNumberFormat="1" applyFont="1" applyFill="1" applyAlignment="1" applyProtection="1">
      <alignment horizontal="center"/>
      <protection locked="0"/>
    </xf>
    <xf numFmtId="39" fontId="25" fillId="19" borderId="0" xfId="0" applyNumberFormat="1" applyFont="1" applyFill="1" applyAlignment="1" applyProtection="1">
      <alignment horizontal="center"/>
      <protection locked="0"/>
    </xf>
    <xf numFmtId="3" fontId="25" fillId="19" borderId="0" xfId="0" applyNumberFormat="1" applyFont="1" applyFill="1" applyAlignment="1" applyProtection="1">
      <alignment horizontal="center"/>
      <protection locked="0"/>
    </xf>
    <xf numFmtId="39" fontId="25" fillId="0" borderId="0" xfId="0" applyNumberFormat="1" applyFont="1" applyFill="1" applyAlignment="1" applyProtection="1">
      <alignment horizontal="center"/>
    </xf>
    <xf numFmtId="0" fontId="25" fillId="0" borderId="0" xfId="0" applyFont="1" applyAlignment="1" applyProtection="1">
      <alignment horizontal="center" wrapText="1"/>
    </xf>
    <xf numFmtId="166" fontId="25" fillId="0" borderId="0" xfId="0" applyNumberFormat="1" applyFont="1" applyAlignment="1" applyProtection="1">
      <alignment horizontal="center" wrapText="1"/>
    </xf>
    <xf numFmtId="164" fontId="25" fillId="0" borderId="0" xfId="0" applyNumberFormat="1" applyFont="1" applyAlignment="1" applyProtection="1">
      <alignment horizontal="center"/>
    </xf>
    <xf numFmtId="1" fontId="25" fillId="19" borderId="0" xfId="0" applyNumberFormat="1" applyFont="1" applyFill="1" applyAlignment="1" applyProtection="1">
      <alignment horizontal="center"/>
      <protection locked="0"/>
    </xf>
    <xf numFmtId="0" fontId="33" fillId="0" borderId="0" xfId="0" applyFont="1" applyAlignment="1" applyProtection="1">
      <alignment horizontal="left"/>
    </xf>
    <xf numFmtId="166" fontId="25" fillId="0" borderId="0" xfId="0" applyNumberFormat="1" applyFont="1" applyAlignment="1" applyProtection="1">
      <alignment horizontal="center"/>
    </xf>
    <xf numFmtId="0" fontId="7" fillId="0" borderId="0" xfId="0" applyFont="1" applyAlignment="1" applyProtection="1">
      <alignment horizontal="center"/>
    </xf>
    <xf numFmtId="166" fontId="7" fillId="0" borderId="0" xfId="0" applyNumberFormat="1" applyFont="1" applyAlignment="1" applyProtection="1">
      <alignment horizontal="center"/>
    </xf>
    <xf numFmtId="1" fontId="7" fillId="0" borderId="0" xfId="0" applyNumberFormat="1" applyFont="1" applyAlignment="1" applyProtection="1">
      <alignment horizontal="center"/>
    </xf>
    <xf numFmtId="2" fontId="7" fillId="0" borderId="0" xfId="0" applyNumberFormat="1" applyFont="1" applyAlignment="1" applyProtection="1">
      <alignment horizontal="center"/>
    </xf>
    <xf numFmtId="165" fontId="7" fillId="0" borderId="0" xfId="0" applyNumberFormat="1" applyFont="1" applyAlignment="1" applyProtection="1">
      <alignment horizontal="center"/>
    </xf>
    <xf numFmtId="37" fontId="7" fillId="0" borderId="0" xfId="0" applyNumberFormat="1" applyFont="1" applyAlignment="1" applyProtection="1">
      <alignment horizontal="center"/>
    </xf>
    <xf numFmtId="3" fontId="7" fillId="0" borderId="0" xfId="0" applyNumberFormat="1" applyFont="1" applyAlignment="1" applyProtection="1">
      <alignment horizontal="center"/>
    </xf>
    <xf numFmtId="0" fontId="4" fillId="0" borderId="0" xfId="0" applyFont="1" applyAlignment="1">
      <alignment horizontal="center"/>
    </xf>
    <xf numFmtId="0" fontId="7" fillId="0" borderId="9" xfId="0" applyFont="1" applyFill="1" applyBorder="1" applyAlignment="1">
      <alignment horizontal="center"/>
    </xf>
    <xf numFmtId="0" fontId="7" fillId="0" borderId="0" xfId="0" applyFont="1" applyFill="1" applyAlignment="1">
      <alignment horizontal="center"/>
    </xf>
    <xf numFmtId="0" fontId="8" fillId="0" borderId="0" xfId="0" applyFont="1" applyAlignment="1">
      <alignment horizontal="center"/>
    </xf>
    <xf numFmtId="0" fontId="10" fillId="2" borderId="0" xfId="0" applyFont="1" applyFill="1" applyAlignment="1" applyProtection="1">
      <alignment horizontal="left" vertical="top" wrapText="1"/>
      <protection locked="0"/>
    </xf>
    <xf numFmtId="0" fontId="10" fillId="10" borderId="0" xfId="0" applyFont="1" applyFill="1" applyAlignment="1" applyProtection="1">
      <alignment horizontal="left"/>
      <protection locked="0"/>
    </xf>
    <xf numFmtId="0" fontId="10" fillId="3" borderId="0" xfId="0" applyFont="1" applyFill="1" applyAlignment="1" applyProtection="1">
      <alignment horizontal="left" wrapText="1"/>
      <protection locked="0"/>
    </xf>
    <xf numFmtId="0" fontId="11" fillId="0" borderId="0" xfId="0" applyFont="1" applyAlignment="1" applyProtection="1">
      <alignment horizontal="right"/>
    </xf>
    <xf numFmtId="0" fontId="12" fillId="10" borderId="0" xfId="0" applyFont="1" applyFill="1" applyAlignment="1" applyProtection="1">
      <alignment horizontal="center"/>
    </xf>
    <xf numFmtId="0" fontId="10" fillId="0" borderId="0" xfId="0" applyFont="1" applyAlignment="1" applyProtection="1">
      <alignment horizontal="left" vertical="top" wrapText="1"/>
    </xf>
    <xf numFmtId="0" fontId="10" fillId="2" borderId="0" xfId="0" applyFont="1" applyFill="1" applyAlignment="1" applyProtection="1">
      <alignment horizontal="left"/>
      <protection locked="0"/>
    </xf>
    <xf numFmtId="0" fontId="10" fillId="0" borderId="0" xfId="0" applyFont="1" applyAlignment="1" applyProtection="1">
      <alignment horizontal="center" wrapText="1"/>
    </xf>
    <xf numFmtId="0" fontId="10" fillId="2" borderId="0" xfId="0" applyFont="1" applyFill="1" applyAlignment="1" applyProtection="1">
      <alignment horizontal="left" wrapText="1"/>
      <protection locked="0"/>
    </xf>
    <xf numFmtId="14" fontId="10" fillId="10" borderId="0" xfId="0" applyNumberFormat="1" applyFont="1" applyFill="1" applyAlignment="1" applyProtection="1">
      <alignment horizontal="left"/>
      <protection locked="0"/>
    </xf>
    <xf numFmtId="0" fontId="10" fillId="0" borderId="0" xfId="0" applyFont="1" applyFill="1" applyAlignment="1" applyProtection="1">
      <alignment horizontal="left" vertical="center" wrapText="1"/>
    </xf>
    <xf numFmtId="0" fontId="10" fillId="2" borderId="0" xfId="0" applyFont="1" applyFill="1" applyAlignment="1" applyProtection="1">
      <alignment horizontal="center"/>
      <protection locked="0"/>
    </xf>
    <xf numFmtId="0" fontId="9" fillId="0" borderId="0" xfId="0" applyFont="1" applyAlignment="1" applyProtection="1">
      <alignment horizontal="center"/>
    </xf>
    <xf numFmtId="0" fontId="8" fillId="0" borderId="0" xfId="0" applyFont="1" applyAlignment="1" applyProtection="1">
      <alignment horizontal="center"/>
    </xf>
    <xf numFmtId="0" fontId="10" fillId="0" borderId="0" xfId="0" applyFont="1" applyAlignment="1" applyProtection="1">
      <alignment horizontal="left"/>
    </xf>
    <xf numFmtId="0" fontId="16" fillId="22" borderId="0" xfId="0" applyFont="1" applyFill="1" applyAlignment="1" applyProtection="1">
      <alignment horizontal="center"/>
    </xf>
    <xf numFmtId="0" fontId="11" fillId="21" borderId="10" xfId="0" applyFont="1" applyFill="1" applyBorder="1" applyAlignment="1" applyProtection="1">
      <alignment horizontal="center"/>
    </xf>
    <xf numFmtId="0" fontId="11" fillId="21" borderId="0" xfId="0" applyFont="1" applyFill="1" applyBorder="1" applyAlignment="1" applyProtection="1">
      <alignment horizontal="center"/>
    </xf>
    <xf numFmtId="0" fontId="11" fillId="12" borderId="10" xfId="0" applyFont="1" applyFill="1" applyBorder="1" applyAlignment="1" applyProtection="1">
      <alignment horizontal="center"/>
    </xf>
    <xf numFmtId="0" fontId="11" fillId="12" borderId="0" xfId="0" applyFont="1" applyFill="1" applyBorder="1" applyAlignment="1" applyProtection="1">
      <alignment horizontal="center"/>
    </xf>
    <xf numFmtId="0" fontId="11" fillId="12" borderId="12" xfId="0" applyFont="1" applyFill="1" applyBorder="1" applyAlignment="1" applyProtection="1">
      <alignment horizontal="center"/>
    </xf>
    <xf numFmtId="0" fontId="11" fillId="21" borderId="0" xfId="0" applyFont="1" applyFill="1" applyAlignment="1" applyProtection="1">
      <alignment horizontal="center"/>
    </xf>
    <xf numFmtId="0" fontId="10" fillId="0" borderId="0" xfId="0" applyFont="1" applyAlignment="1" applyProtection="1">
      <alignment horizontal="center"/>
    </xf>
    <xf numFmtId="0" fontId="22" fillId="0" borderId="0" xfId="0" applyFont="1" applyAlignment="1" applyProtection="1">
      <alignment horizontal="center" vertical="center" wrapText="1"/>
    </xf>
    <xf numFmtId="0" fontId="11" fillId="12" borderId="0" xfId="0" applyFont="1" applyFill="1" applyAlignment="1" applyProtection="1">
      <alignment horizontal="center"/>
    </xf>
    <xf numFmtId="0" fontId="16" fillId="22" borderId="0" xfId="0" applyFont="1" applyFill="1" applyAlignment="1" applyProtection="1">
      <alignment horizontal="left"/>
    </xf>
    <xf numFmtId="0" fontId="19" fillId="0" borderId="0" xfId="0" applyFont="1" applyAlignment="1" applyProtection="1">
      <alignment horizontal="left" wrapText="1"/>
    </xf>
    <xf numFmtId="0" fontId="7" fillId="3" borderId="0" xfId="0" applyFont="1" applyFill="1" applyAlignment="1" applyProtection="1">
      <alignment horizontal="left"/>
      <protection locked="0"/>
    </xf>
    <xf numFmtId="0" fontId="7" fillId="3" borderId="0" xfId="0" applyFont="1" applyFill="1" applyAlignment="1" applyProtection="1">
      <alignment horizontal="left" wrapText="1"/>
      <protection locked="0"/>
    </xf>
    <xf numFmtId="0" fontId="7" fillId="3" borderId="0" xfId="0" applyFont="1" applyFill="1" applyAlignment="1" applyProtection="1">
      <alignment horizontal="center" wrapText="1"/>
      <protection locked="0"/>
    </xf>
    <xf numFmtId="0" fontId="7" fillId="0" borderId="0" xfId="0" applyFont="1" applyFill="1" applyAlignment="1" applyProtection="1">
      <alignment horizontal="left" wrapText="1"/>
    </xf>
    <xf numFmtId="0" fontId="15" fillId="10" borderId="0" xfId="0" applyFont="1" applyFill="1" applyAlignment="1" applyProtection="1">
      <alignment horizontal="center"/>
    </xf>
    <xf numFmtId="0" fontId="10" fillId="0" borderId="0" xfId="0" applyFont="1" applyFill="1" applyAlignment="1" applyProtection="1">
      <alignment horizontal="left"/>
    </xf>
    <xf numFmtId="14" fontId="10" fillId="0" borderId="0" xfId="0" applyNumberFormat="1" applyFont="1" applyFill="1" applyAlignment="1" applyProtection="1">
      <alignment horizontal="left"/>
    </xf>
    <xf numFmtId="0" fontId="24" fillId="4" borderId="0" xfId="0" applyFont="1" applyFill="1" applyAlignment="1" applyProtection="1">
      <alignment horizontal="center" wrapText="1"/>
    </xf>
    <xf numFmtId="0" fontId="11" fillId="6" borderId="0" xfId="0" applyFont="1" applyFill="1" applyAlignment="1" applyProtection="1">
      <alignment horizontal="center"/>
    </xf>
    <xf numFmtId="0" fontId="11" fillId="14" borderId="0" xfId="0" applyFont="1" applyFill="1" applyAlignment="1" applyProtection="1">
      <alignment horizontal="center"/>
    </xf>
    <xf numFmtId="0" fontId="15" fillId="7" borderId="0" xfId="0" applyFont="1" applyFill="1" applyAlignment="1" applyProtection="1">
      <alignment horizontal="center"/>
    </xf>
    <xf numFmtId="0" fontId="24" fillId="4" borderId="0" xfId="0" applyFont="1" applyFill="1" applyAlignment="1">
      <alignment horizontal="center" wrapText="1"/>
    </xf>
    <xf numFmtId="0" fontId="8" fillId="0" borderId="0" xfId="0" applyFont="1" applyFill="1" applyAlignment="1" applyProtection="1">
      <alignment horizontal="center"/>
    </xf>
    <xf numFmtId="0" fontId="9" fillId="0" borderId="0" xfId="0" applyFont="1" applyFill="1" applyAlignment="1" applyProtection="1">
      <alignment horizontal="center"/>
    </xf>
    <xf numFmtId="14" fontId="25" fillId="0" borderId="0" xfId="0" applyNumberFormat="1" applyFont="1" applyAlignment="1" applyProtection="1">
      <alignment horizontal="left"/>
    </xf>
    <xf numFmtId="0" fontId="25" fillId="0" borderId="0" xfId="0" applyFont="1" applyAlignment="1" applyProtection="1">
      <alignment horizontal="left"/>
    </xf>
    <xf numFmtId="0" fontId="25" fillId="10" borderId="0" xfId="0" applyFont="1" applyFill="1" applyAlignment="1" applyProtection="1">
      <alignment horizontal="center"/>
    </xf>
    <xf numFmtId="0" fontId="25" fillId="19" borderId="0" xfId="0" applyFont="1" applyFill="1" applyAlignment="1" applyProtection="1">
      <alignment horizontal="center"/>
    </xf>
  </cellXfs>
  <cellStyles count="3">
    <cellStyle name="Comma" xfId="2" builtinId="3"/>
    <cellStyle name="Normal" xfId="0" builtinId="0"/>
    <cellStyle name="Percent" xfId="1" builtinId="5"/>
  </cellStyles>
  <dxfs count="14">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color rgb="FF9C0006"/>
      </font>
      <fill>
        <patternFill>
          <bgColor rgb="FFFFC7CE"/>
        </patternFill>
      </fill>
    </dxf>
    <dxf>
      <font>
        <b/>
        <i val="0"/>
        <color theme="0"/>
      </font>
      <fill>
        <patternFill>
          <bgColor theme="9"/>
        </patternFill>
      </fill>
    </dxf>
    <dxf>
      <font>
        <b/>
        <i val="0"/>
        <color theme="0"/>
      </font>
      <fill>
        <patternFill>
          <bgColor rgb="FFC00000"/>
        </patternFill>
      </fill>
    </dxf>
    <dxf>
      <font>
        <b/>
        <i val="0"/>
        <color theme="0"/>
      </font>
      <fill>
        <patternFill>
          <bgColor theme="9"/>
        </patternFill>
      </fill>
    </dxf>
    <dxf>
      <font>
        <b/>
        <i val="0"/>
        <color theme="0"/>
      </font>
      <fill>
        <patternFill>
          <bgColor rgb="FFC00000"/>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DDDDD"/>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167640</xdr:colOff>
      <xdr:row>2</xdr:row>
      <xdr:rowOff>144781</xdr:rowOff>
    </xdr:from>
    <xdr:ext cx="5684520" cy="7980044"/>
    <xdr:sp macro="" textlink="">
      <xdr:nvSpPr>
        <xdr:cNvPr id="2" name="TextBox 1">
          <a:extLst>
            <a:ext uri="{FF2B5EF4-FFF2-40B4-BE49-F238E27FC236}">
              <a16:creationId xmlns:a16="http://schemas.microsoft.com/office/drawing/2014/main" id="{66D4FF22-7A7E-49D4-9DBF-F5A81485DD2F}"/>
            </a:ext>
          </a:extLst>
        </xdr:cNvPr>
        <xdr:cNvSpPr txBox="1"/>
      </xdr:nvSpPr>
      <xdr:spPr>
        <a:xfrm>
          <a:off x="167640" y="468631"/>
          <a:ext cx="5684520" cy="79800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u="sng">
              <a:latin typeface="Calibri" panose="020F0502020204030204" pitchFamily="34" charset="0"/>
              <a:cs typeface="Calibri" panose="020F0502020204030204" pitchFamily="34" charset="0"/>
            </a:rPr>
            <a:t>Purpose:</a:t>
          </a:r>
        </a:p>
        <a:p>
          <a:pPr algn="l"/>
          <a:r>
            <a:rPr lang="en-US" sz="1000">
              <a:latin typeface="Calibri" panose="020F0502020204030204" pitchFamily="34" charset="0"/>
              <a:cs typeface="Calibri" panose="020F0502020204030204" pitchFamily="34" charset="0"/>
            </a:rPr>
            <a:t>This</a:t>
          </a:r>
          <a:r>
            <a:rPr lang="en-US" sz="1000" baseline="0">
              <a:latin typeface="Calibri" panose="020F0502020204030204" pitchFamily="34" charset="0"/>
              <a:cs typeface="Calibri" panose="020F0502020204030204" pitchFamily="34" charset="0"/>
            </a:rPr>
            <a:t> spreadsheet file has been created to assist in the design and review of Permeable Pavement System Projects which are seeking or have obtained funding through the State of Iowa's water quality programs.</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This document is intended to be completed by the designer to provide review agencies with project data assembled and presented for review in a consistent manner from project to project.</a:t>
          </a:r>
        </a:p>
        <a:p>
          <a:pPr algn="l"/>
          <a:endParaRPr lang="en-US" sz="1000" baseline="0">
            <a:latin typeface="Calibri" panose="020F0502020204030204" pitchFamily="34" charset="0"/>
            <a:cs typeface="Calibri" panose="020F0502020204030204" pitchFamily="34" charset="0"/>
          </a:endParaRPr>
        </a:p>
        <a:p>
          <a:pPr algn="l"/>
          <a:r>
            <a:rPr lang="en-US" sz="1000" baseline="0">
              <a:latin typeface="Calibri" panose="020F0502020204030204" pitchFamily="34" charset="0"/>
              <a:cs typeface="Calibri" panose="020F0502020204030204" pitchFamily="34" charset="0"/>
            </a:rPr>
            <a:t>Using data entered by the designer (data to be entered within the provided blank shaded boxes on each tabulation sheet), this document will complete many of the basic sizing calculation steps following the methods described within the Iowa Stormwater Management Manual (ISWMM).</a:t>
          </a:r>
        </a:p>
        <a:p>
          <a:endParaRPr lang="en-US" sz="1000"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Contents:</a:t>
          </a:r>
        </a:p>
        <a:p>
          <a:endParaRPr lang="en-US" sz="1000" baseline="0">
            <a:latin typeface="Calibri" panose="020F0502020204030204" pitchFamily="34" charset="0"/>
            <a:cs typeface="Calibri" panose="020F0502020204030204" pitchFamily="34" charset="0"/>
          </a:endParaRPr>
        </a:p>
        <a:p>
          <a:r>
            <a:rPr lang="en-US" sz="1000" b="0" baseline="0">
              <a:solidFill>
                <a:schemeClr val="accent6">
                  <a:lumMod val="75000"/>
                </a:schemeClr>
              </a:solidFill>
              <a:latin typeface="Calibri" panose="020F0502020204030204" pitchFamily="34" charset="0"/>
              <a:cs typeface="Calibri" panose="020F0502020204030204" pitchFamily="34" charset="0"/>
            </a:rPr>
            <a:t>Checklists (to be completed and provided as part of State of Iowa water quality project review):</a:t>
          </a:r>
        </a:p>
        <a:p>
          <a:r>
            <a:rPr lang="en-US" sz="1000" baseline="0">
              <a:latin typeface="Calibri" panose="020F0502020204030204" pitchFamily="34" charset="0"/>
              <a:cs typeface="Calibri" panose="020F0502020204030204" pitchFamily="34" charset="0"/>
            </a:rPr>
            <a:t>CL_1: Site Screening</a:t>
          </a:r>
        </a:p>
        <a:p>
          <a:r>
            <a:rPr lang="en-US" sz="1000" baseline="0">
              <a:latin typeface="Calibri" panose="020F0502020204030204" pitchFamily="34" charset="0"/>
              <a:cs typeface="Calibri" panose="020F0502020204030204" pitchFamily="34" charset="0"/>
            </a:rPr>
            <a:t>CL_2: Project Review (2 pages)</a:t>
          </a:r>
        </a:p>
        <a:p>
          <a:r>
            <a:rPr lang="en-US" sz="1000" baseline="0">
              <a:latin typeface="Calibri" panose="020F0502020204030204" pitchFamily="34" charset="0"/>
              <a:cs typeface="Calibri" panose="020F0502020204030204" pitchFamily="34" charset="0"/>
            </a:rPr>
            <a:t>WQ_1: Design Calculation Report (sheet 1) - Part A and Part B, Steps 1-2</a:t>
          </a: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WQ_2: Design Calculation Report (sheet 2) - Part B, Steps 3-4</a:t>
          </a:r>
          <a:endParaRPr lang="en-US" sz="10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WQ_3: Design Calculation Report (sheet 3) - Part B, Steps 5-6</a:t>
          </a:r>
          <a:endParaRPr lang="en-US" sz="10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tx1"/>
              </a:solidFill>
              <a:effectLst/>
              <a:latin typeface="Calibri" panose="020F0502020204030204" pitchFamily="34" charset="0"/>
              <a:ea typeface="+mn-ea"/>
              <a:cs typeface="Calibri" panose="020F0502020204030204" pitchFamily="34" charset="0"/>
            </a:rPr>
            <a:t>WQ_4: Design Calculation Report (sheet 4) - Part B, Step 7 and Part C</a:t>
          </a:r>
          <a:endParaRPr lang="en-US" sz="1000">
            <a:effectLst/>
            <a:latin typeface="Calibri" panose="020F0502020204030204" pitchFamily="34" charset="0"/>
            <a:cs typeface="Calibri" panose="020F0502020204030204" pitchFamily="34" charset="0"/>
          </a:endParaRPr>
        </a:p>
        <a:p>
          <a:endParaRPr lang="en-US" sz="1000" baseline="0">
            <a:latin typeface="Calibri" panose="020F0502020204030204" pitchFamily="34" charset="0"/>
            <a:cs typeface="Calibri" panose="020F0502020204030204" pitchFamily="34" charset="0"/>
          </a:endParaRPr>
        </a:p>
        <a:p>
          <a:r>
            <a:rPr lang="en-US" sz="1000" b="0" baseline="0">
              <a:solidFill>
                <a:srgbClr val="0070C0"/>
              </a:solidFill>
              <a:latin typeface="Calibri" panose="020F0502020204030204" pitchFamily="34" charset="0"/>
              <a:cs typeface="Calibri" panose="020F0502020204030204" pitchFamily="34" charset="0"/>
            </a:rPr>
            <a:t>Data Entry worksheets (integrated into project design reports at required stage of review):</a:t>
          </a:r>
        </a:p>
        <a:p>
          <a:r>
            <a:rPr lang="en-US" sz="1000" baseline="0">
              <a:latin typeface="Calibri" panose="020F0502020204030204" pitchFamily="34" charset="0"/>
              <a:cs typeface="Calibri" panose="020F0502020204030204" pitchFamily="34" charset="0"/>
            </a:rPr>
            <a:t>DE_1: </a:t>
          </a:r>
          <a:r>
            <a:rPr lang="en-US" sz="1000" baseline="0">
              <a:solidFill>
                <a:schemeClr val="tx1"/>
              </a:solidFill>
              <a:effectLst/>
              <a:latin typeface="Calibri" panose="020F0502020204030204" pitchFamily="34" charset="0"/>
              <a:ea typeface="+mn-ea"/>
              <a:cs typeface="Calibri" panose="020F0502020204030204" pitchFamily="34" charset="0"/>
            </a:rPr>
            <a:t>Detention Design Summary*</a:t>
          </a:r>
          <a:endParaRPr lang="en-US" sz="1000">
            <a:effectLst/>
            <a:latin typeface="Calibri" panose="020F0502020204030204" pitchFamily="34" charset="0"/>
            <a:cs typeface="Calibri" panose="020F0502020204030204" pitchFamily="34" charset="0"/>
          </a:endParaRPr>
        </a:p>
        <a:p>
          <a:r>
            <a:rPr lang="en-US" sz="1000" baseline="0">
              <a:latin typeface="Calibri" panose="020F0502020204030204" pitchFamily="34" charset="0"/>
              <a:cs typeface="Calibri" panose="020F0502020204030204" pitchFamily="34" charset="0"/>
            </a:rPr>
            <a:t>DE_2: Detention Watershed Info*</a:t>
          </a:r>
        </a:p>
        <a:p>
          <a:r>
            <a:rPr lang="en-US" sz="1000" baseline="0">
              <a:latin typeface="Calibri" panose="020F0502020204030204" pitchFamily="34" charset="0"/>
              <a:cs typeface="Calibri" panose="020F0502020204030204" pitchFamily="34" charset="0"/>
            </a:rPr>
            <a:t>DE_3: Detention Hydrology*</a:t>
          </a:r>
        </a:p>
        <a:p>
          <a:r>
            <a:rPr lang="en-US" sz="1000" baseline="0">
              <a:latin typeface="Calibri" panose="020F0502020204030204" pitchFamily="34" charset="0"/>
              <a:cs typeface="Calibri" panose="020F0502020204030204" pitchFamily="34" charset="0"/>
            </a:rPr>
            <a:t>DE_4: Results*</a:t>
          </a:r>
        </a:p>
        <a:p>
          <a:endParaRPr lang="en-US" sz="1000" baseline="0">
            <a:latin typeface="Calibri" panose="020F0502020204030204" pitchFamily="34" charset="0"/>
            <a:cs typeface="Calibri" panose="020F0502020204030204" pitchFamily="34" charset="0"/>
          </a:endParaRPr>
        </a:p>
        <a:p>
          <a:r>
            <a:rPr lang="en-US" sz="1000" i="1" baseline="0">
              <a:latin typeface="Calibri" panose="020F0502020204030204" pitchFamily="34" charset="0"/>
              <a:cs typeface="Calibri" panose="020F0502020204030204" pitchFamily="34" charset="0"/>
            </a:rPr>
            <a:t>*Worksheets identified with a yellow spreadsheet tab may be omitted if the permeable pavement system is not being used to provide stormwater detention of storm events larger than the WQv event. If detention of these storms is planned, a separate worksheet should be provided to each separate subsurface storage system.</a:t>
          </a:r>
        </a:p>
        <a:p>
          <a:endParaRPr lang="en-US" sz="1000" i="1" baseline="0">
            <a:latin typeface="Calibri" panose="020F0502020204030204" pitchFamily="34" charset="0"/>
            <a:cs typeface="Calibri" panose="020F0502020204030204" pitchFamily="34" charset="0"/>
          </a:endParaRPr>
        </a:p>
        <a:p>
          <a:r>
            <a:rPr lang="en-US" sz="1000" b="1" u="sng" baseline="0">
              <a:solidFill>
                <a:srgbClr val="002060"/>
              </a:solidFill>
              <a:effectLst/>
              <a:latin typeface="Calibri" panose="020F0502020204030204" pitchFamily="34" charset="0"/>
              <a:ea typeface="+mn-ea"/>
              <a:cs typeface="Calibri" panose="020F0502020204030204" pitchFamily="34" charset="0"/>
            </a:rPr>
            <a:t>APPLICATION:</a:t>
          </a:r>
          <a:endParaRPr lang="en-US" sz="1000">
            <a:solidFill>
              <a:srgbClr val="002060"/>
            </a:solidFill>
            <a:effectLst/>
            <a:latin typeface="Calibri" panose="020F0502020204030204" pitchFamily="34" charset="0"/>
            <a:cs typeface="Calibri" panose="020F0502020204030204" pitchFamily="34" charset="0"/>
          </a:endParaRPr>
        </a:p>
        <a:p>
          <a:pPr eaLnBrk="1" fontAlgn="auto" latinLnBrk="0" hangingPunct="1"/>
          <a:r>
            <a:rPr lang="en-US" sz="1000" baseline="0">
              <a:solidFill>
                <a:srgbClr val="002060"/>
              </a:solidFill>
              <a:effectLst/>
              <a:latin typeface="Calibri" panose="020F0502020204030204" pitchFamily="34" charset="0"/>
              <a:ea typeface="+mn-ea"/>
              <a:cs typeface="Calibri" panose="020F0502020204030204" pitchFamily="34" charset="0"/>
            </a:rPr>
            <a:t>This checklist is intended to be used for projects with multiple permeable pavement applications. It includes the ability to document how Water Quality Volume (WQv) requirements are being met by multiple practices, including when there is flow that is carried over from one paver location to another. There are other checklists available for permeable pavement systems that are "simple" applications (manage only WQv with no carryover) or single permeable paver applications that also manage runoff from larger storm events. </a:t>
          </a:r>
        </a:p>
        <a:p>
          <a:pPr eaLnBrk="1" fontAlgn="auto" latinLnBrk="0" hangingPunct="1"/>
          <a:endParaRPr lang="en-US" sz="1000" baseline="0">
            <a:latin typeface="Calibri" panose="020F0502020204030204" pitchFamily="34" charset="0"/>
            <a:cs typeface="Calibri" panose="020F0502020204030204" pitchFamily="34" charset="0"/>
          </a:endParaRPr>
        </a:p>
        <a:p>
          <a:r>
            <a:rPr lang="en-US" sz="1000" b="1" u="sng" baseline="0">
              <a:latin typeface="Calibri" panose="020F0502020204030204" pitchFamily="34" charset="0"/>
              <a:cs typeface="Calibri" panose="020F0502020204030204" pitchFamily="34" charset="0"/>
            </a:rPr>
            <a:t>DISCLAIMER:</a:t>
          </a:r>
        </a:p>
        <a:p>
          <a:r>
            <a:rPr lang="en-US" sz="1000" baseline="0">
              <a:latin typeface="Calibri" panose="020F0502020204030204" pitchFamily="34" charset="0"/>
              <a:cs typeface="Calibri" panose="020F0502020204030204" pitchFamily="34" charset="0"/>
            </a:rPr>
            <a:t>This document is intended only to be used for the purposes as described above.  It is expected that designers which use this document are familiar with the Permeable Pavement Systems chapter of ISWMM and understand the methods described within.  The user of this document is ultimately responsible for the accurate entry of data into this document and to verify that all included and associated calculations performed are correct and consistent with the methods of design described within ISWMM as applicable to a given project.</a:t>
          </a:r>
        </a:p>
        <a:p>
          <a:endParaRPr lang="en-US" sz="1000" baseline="0">
            <a:latin typeface="Calibri" panose="020F0502020204030204" pitchFamily="34" charset="0"/>
            <a:cs typeface="Calibri" panose="020F0502020204030204" pitchFamily="34" charset="0"/>
          </a:endParaRPr>
        </a:p>
        <a:p>
          <a:r>
            <a:rPr lang="en-US" sz="1000" baseline="0">
              <a:latin typeface="Calibri" panose="020F0502020204030204" pitchFamily="34" charset="0"/>
              <a:cs typeface="Calibri" panose="020F0502020204030204" pitchFamily="34" charset="0"/>
            </a:rPr>
            <a:t>By providing this document for use, the State of Iowa, the Iowa Department of Agriculture and Land Stewardship, and any other entity involved in its creation assumes no responsibility for its use, associated calculations or for other project related tasks which are the responsibility of the design professional.</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13</xdr:col>
      <xdr:colOff>0</xdr:colOff>
      <xdr:row>0</xdr:row>
      <xdr:rowOff>11429</xdr:rowOff>
    </xdr:from>
    <xdr:to>
      <xdr:col>19</xdr:col>
      <xdr:colOff>129540</xdr:colOff>
      <xdr:row>65</xdr:row>
      <xdr:rowOff>19050</xdr:rowOff>
    </xdr:to>
    <xdr:sp macro="" textlink="">
      <xdr:nvSpPr>
        <xdr:cNvPr id="2" name="TextBox 1">
          <a:extLst>
            <a:ext uri="{FF2B5EF4-FFF2-40B4-BE49-F238E27FC236}">
              <a16:creationId xmlns:a16="http://schemas.microsoft.com/office/drawing/2014/main" id="{446889F8-EFE6-426C-BA9B-04F305E2F778}"/>
            </a:ext>
          </a:extLst>
        </xdr:cNvPr>
        <xdr:cNvSpPr txBox="1"/>
      </xdr:nvSpPr>
      <xdr:spPr>
        <a:xfrm>
          <a:off x="7810500" y="11429"/>
          <a:ext cx="3387090" cy="1040892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DE_2 (Watershed Info) Tab:</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t>
          </a:r>
          <a:r>
            <a:rPr lang="en-US" sz="1050" b="1" baseline="0">
              <a:solidFill>
                <a:srgbClr val="FF0000"/>
              </a:solidFill>
              <a:effectLst/>
              <a:latin typeface="Calibri" panose="020F0502020204030204" pitchFamily="34" charset="0"/>
              <a:ea typeface="+mn-ea"/>
              <a:cs typeface="Calibri" panose="020F0502020204030204" pitchFamily="34" charset="0"/>
            </a:rPr>
            <a:t>A separate worksheet should be completed for each separate subsurface storage system.</a:t>
          </a:r>
          <a:endParaRPr lang="en-US" sz="1050" b="1">
            <a:solidFill>
              <a:srgbClr val="FF000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a:latin typeface="Calibri" panose="020F0502020204030204" pitchFamily="34" charset="0"/>
              <a:cs typeface="Calibri" panose="020F0502020204030204" pitchFamily="34" charset="0"/>
            </a:rPr>
            <a:t>Complete Watershed Properties (acres of each land use) for the area to be served by the practice in </a:t>
          </a:r>
          <a:r>
            <a:rPr lang="en-US" sz="1050" baseline="0">
              <a:latin typeface="Calibri" panose="020F0502020204030204" pitchFamily="34" charset="0"/>
              <a:cs typeface="Calibri" panose="020F0502020204030204" pitchFamily="34" charset="0"/>
            </a:rPr>
            <a:t>gray shaded boxes.</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Note that for Natural Conditions, some jurisdictions may dictate what CNs may be assumed. In such a case, the natural CN may be entered manually in the space provided.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For Existing and Proposed Conditions, enter area of impervious cover, open space and row crop categories, based on local Hydrologic Soil Group (HSG) category. If data is entered for those parameters, the spreadsheet will calculate weighted CNs and WQv volume based on those properties. The values used by this program to calculate the weighted CNs for open space and row crop areas are listed to the right of the printable area. </a:t>
          </a:r>
          <a:r>
            <a:rPr lang="en-US" sz="1050" baseline="0">
              <a:solidFill>
                <a:srgbClr val="7030A0"/>
              </a:solidFill>
              <a:latin typeface="Calibri" panose="020F0502020204030204" pitchFamily="34" charset="0"/>
              <a:cs typeface="Calibri" panose="020F0502020204030204" pitchFamily="34" charset="0"/>
            </a:rPr>
            <a:t>Refer to ISWMM for guidance on assumptions for open space soil quality (Sections 7.03, 9.08 and 3.01).</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solidFill>
                <a:schemeClr val="dk1"/>
              </a:solidFill>
              <a:effectLst/>
              <a:latin typeface="Calibri" panose="020F0502020204030204" pitchFamily="34" charset="0"/>
              <a:ea typeface="+mn-ea"/>
              <a:cs typeface="Calibri" panose="020F0502020204030204" pitchFamily="34" charset="0"/>
            </a:rPr>
            <a:t>All urban land uses should be divided into impervious and open space areas. If the % of impervious cover is not specifically known, </a:t>
          </a:r>
          <a:r>
            <a:rPr lang="en-US" sz="1050" baseline="0">
              <a:solidFill>
                <a:srgbClr val="7030A0"/>
              </a:solidFill>
              <a:effectLst/>
              <a:latin typeface="Calibri" panose="020F0502020204030204" pitchFamily="34" charset="0"/>
              <a:ea typeface="+mn-ea"/>
              <a:cs typeface="Calibri" panose="020F0502020204030204" pitchFamily="34" charset="0"/>
            </a:rPr>
            <a:t>the ISWMM Section on TR-55 or the TR-55 manual can be used as a basis to project the % impervious land cover of various urban land uses.</a:t>
          </a:r>
        </a:p>
        <a:p>
          <a:pPr marL="171450" indent="-171450">
            <a:buFont typeface="Arial" panose="020B0604020202020204" pitchFamily="34" charset="0"/>
            <a:buChar cha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r>
            <a:rPr lang="en-US" sz="1050" baseline="0">
              <a:solidFill>
                <a:schemeClr val="dk1"/>
              </a:solidFill>
              <a:effectLst/>
              <a:latin typeface="Calibri" panose="020F0502020204030204" pitchFamily="34" charset="0"/>
              <a:ea typeface="+mn-ea"/>
              <a:cs typeface="Calibri" panose="020F0502020204030204" pitchFamily="34" charset="0"/>
            </a:rPr>
            <a:t>"Unique areas" should only be used for surfaces that can't be described as impervious surfaces, open spaces or row crops. (For example, green roofs have unique curve numbers and may satisfy the WQv volume of the areas that drain to them.) When used, enter the CN to be used for these areas. </a:t>
          </a:r>
        </a:p>
        <a:p>
          <a:pPr marL="171450" indent="-171450">
            <a:buFont typeface="Arial" panose="020B0604020202020204" pitchFamily="34" charset="0"/>
            <a:buChar cha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r>
            <a:rPr lang="en-US" sz="1050" baseline="0">
              <a:solidFill>
                <a:schemeClr val="dk1"/>
              </a:solidFill>
              <a:effectLst/>
              <a:latin typeface="Calibri" panose="020F0502020204030204" pitchFamily="34" charset="0"/>
              <a:ea typeface="+mn-ea"/>
              <a:cs typeface="Calibri" panose="020F0502020204030204" pitchFamily="34" charset="0"/>
            </a:rPr>
            <a:t>The spreadsheet will not calculate the WQv volume for "Unique areas", unless the box next to the "Unique Areas Counted as 100% Impervious for WQv calculation?" is entered as </a:t>
          </a:r>
          <a:r>
            <a:rPr lang="en-US" sz="1050" b="1" u="sng" baseline="0">
              <a:solidFill>
                <a:schemeClr val="dk1"/>
              </a:solidFill>
              <a:effectLst/>
              <a:latin typeface="Calibri" panose="020F0502020204030204" pitchFamily="34" charset="0"/>
              <a:ea typeface="+mn-ea"/>
              <a:cs typeface="Calibri" panose="020F0502020204030204" pitchFamily="34" charset="0"/>
            </a:rPr>
            <a:t>"Y"</a:t>
          </a:r>
          <a:r>
            <a:rPr lang="en-US" sz="1050" b="0" baseline="0">
              <a:solidFill>
                <a:schemeClr val="dk1"/>
              </a:solidFill>
              <a:effectLst/>
              <a:latin typeface="Calibri" panose="020F0502020204030204" pitchFamily="34" charset="0"/>
              <a:ea typeface="+mn-ea"/>
              <a:cs typeface="Calibri" panose="020F0502020204030204" pitchFamily="34" charset="0"/>
            </a:rPr>
            <a:t> (Cell E28 and/or E44). </a:t>
          </a:r>
          <a:r>
            <a:rPr lang="en-US" sz="1050" baseline="0">
              <a:solidFill>
                <a:schemeClr val="dk1"/>
              </a:solidFill>
              <a:effectLst/>
              <a:latin typeface="Calibri" panose="020F0502020204030204" pitchFamily="34" charset="0"/>
              <a:ea typeface="+mn-ea"/>
              <a:cs typeface="Calibri" panose="020F0502020204030204" pitchFamily="34" charset="0"/>
            </a:rPr>
            <a:t>If </a:t>
          </a:r>
          <a:r>
            <a:rPr lang="en-US" sz="1050" b="1" u="sng" baseline="0">
              <a:solidFill>
                <a:schemeClr val="dk1"/>
              </a:solidFill>
              <a:effectLst/>
              <a:latin typeface="Calibri" panose="020F0502020204030204" pitchFamily="34" charset="0"/>
              <a:ea typeface="+mn-ea"/>
              <a:cs typeface="Calibri" panose="020F0502020204030204" pitchFamily="34" charset="0"/>
            </a:rPr>
            <a:t>"Y"</a:t>
          </a:r>
          <a:r>
            <a:rPr lang="en-US" sz="1050" baseline="0">
              <a:solidFill>
                <a:schemeClr val="dk1"/>
              </a:solidFill>
              <a:effectLst/>
              <a:latin typeface="Calibri" panose="020F0502020204030204" pitchFamily="34" charset="0"/>
              <a:ea typeface="+mn-ea"/>
              <a:cs typeface="Calibri" panose="020F0502020204030204" pitchFamily="34" charset="0"/>
            </a:rPr>
            <a:t> is entered, the spreadsheet will treat such areas as 100% impervious. </a:t>
          </a:r>
        </a:p>
        <a:p>
          <a:pPr marL="171450" indent="-171450">
            <a:buFont typeface="Arial" panose="020B0604020202020204" pitchFamily="34" charset="0"/>
            <a:buChar cha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r>
            <a:rPr lang="en-US" sz="1050" baseline="0">
              <a:solidFill>
                <a:schemeClr val="dk1"/>
              </a:solidFill>
              <a:effectLst/>
              <a:latin typeface="Calibri" panose="020F0502020204030204" pitchFamily="34" charset="0"/>
              <a:ea typeface="+mn-ea"/>
              <a:cs typeface="Calibri" panose="020F0502020204030204" pitchFamily="34" charset="0"/>
            </a:rPr>
            <a:t>The WQv volume for "Unique areas" may also be manually entered to the right of either the "Existing" or "Proposed" watershed data entry area, as applicable (provide separate documentation). When used, enter </a:t>
          </a:r>
          <a:r>
            <a:rPr lang="en-US" sz="1050" b="1" u="sng" baseline="0">
              <a:solidFill>
                <a:schemeClr val="dk1"/>
              </a:solidFill>
              <a:effectLst/>
              <a:latin typeface="Calibri" panose="020F0502020204030204" pitchFamily="34" charset="0"/>
              <a:ea typeface="+mn-ea"/>
              <a:cs typeface="Calibri" panose="020F0502020204030204" pitchFamily="34" charset="0"/>
            </a:rPr>
            <a:t>"N"</a:t>
          </a:r>
          <a:r>
            <a:rPr lang="en-US" sz="1050" baseline="0">
              <a:solidFill>
                <a:schemeClr val="dk1"/>
              </a:solidFill>
              <a:effectLst/>
              <a:latin typeface="Calibri" panose="020F0502020204030204" pitchFamily="34" charset="0"/>
              <a:ea typeface="+mn-ea"/>
              <a:cs typeface="Calibri" panose="020F0502020204030204" pitchFamily="34" charset="0"/>
            </a:rPr>
            <a:t> in the  box next to the "Unique Areas Counted as 100% Impervious for WQv calculation?" If data is manually entered, the word MANUAL will appear on the checklist.</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data is entered correctly, the green, yellow and orange shaded boxes will calculate automatically, noting the total watershed area, impervious cover, WQv volume and CNs (both standard and adjusted WQv event value).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17</xdr:col>
      <xdr:colOff>129540</xdr:colOff>
      <xdr:row>72</xdr:row>
      <xdr:rowOff>19050</xdr:rowOff>
    </xdr:to>
    <xdr:sp macro="" textlink="">
      <xdr:nvSpPr>
        <xdr:cNvPr id="2" name="TextBox 1">
          <a:extLst>
            <a:ext uri="{FF2B5EF4-FFF2-40B4-BE49-F238E27FC236}">
              <a16:creationId xmlns:a16="http://schemas.microsoft.com/office/drawing/2014/main" id="{04D16C3D-1156-45FE-821D-2163423C08DD}"/>
            </a:ext>
          </a:extLst>
        </xdr:cNvPr>
        <xdr:cNvSpPr txBox="1"/>
      </xdr:nvSpPr>
      <xdr:spPr>
        <a:xfrm>
          <a:off x="7286625" y="0"/>
          <a:ext cx="3387090" cy="12868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a:t>
          </a:r>
          <a:r>
            <a:rPr lang="en-US" sz="1050" b="1" u="sng" baseline="0">
              <a:latin typeface="Calibri" panose="020F0502020204030204" pitchFamily="34" charset="0"/>
              <a:cs typeface="Calibri" panose="020F0502020204030204" pitchFamily="34" charset="0"/>
            </a:rPr>
            <a:t> DE_3 (Detention Hydrology) Tab</a:t>
          </a:r>
          <a:r>
            <a:rPr lang="en-US" sz="1050" b="1" u="sng">
              <a:latin typeface="Calibri" panose="020F0502020204030204" pitchFamily="34" charset="0"/>
              <a:cs typeface="Calibri" panose="020F0502020204030204" pitchFamily="34" charset="0"/>
            </a:rPr>
            <a:t>:</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baseline="0">
              <a:solidFill>
                <a:srgbClr val="FF0000"/>
              </a:solidFill>
              <a:effectLst/>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 separate worksheet should be completed for each separate subsurface storage system.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1" baseline="0">
            <a:solidFill>
              <a:srgbClr val="FF000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0" i="0" baseline="0">
              <a:solidFill>
                <a:srgbClr val="FF0000"/>
              </a:solidFill>
              <a:effectLst/>
              <a:latin typeface="Calibri" panose="020F0502020204030204" pitchFamily="34" charset="0"/>
              <a:ea typeface="+mn-ea"/>
              <a:cs typeface="Calibri" panose="020F0502020204030204" pitchFamily="34" charset="0"/>
            </a:rPr>
            <a:t>This worksheet is used to project the amount of detention storage that would be required for various storm events, based on known allowable release rates.  This information can be used for </a:t>
          </a:r>
          <a:r>
            <a:rPr lang="en-US" sz="1050" b="0" i="0" u="sng" baseline="0">
              <a:solidFill>
                <a:srgbClr val="FF0000"/>
              </a:solidFill>
              <a:effectLst/>
              <a:latin typeface="Calibri" panose="020F0502020204030204" pitchFamily="34" charset="0"/>
              <a:ea typeface="+mn-ea"/>
              <a:cs typeface="Calibri" panose="020F0502020204030204" pitchFamily="34" charset="0"/>
            </a:rPr>
            <a:t>preliminary</a:t>
          </a:r>
          <a:r>
            <a:rPr lang="en-US" sz="1050" b="0" i="0" baseline="0">
              <a:solidFill>
                <a:srgbClr val="FF0000"/>
              </a:solidFill>
              <a:effectLst/>
              <a:latin typeface="Calibri" panose="020F0502020204030204" pitchFamily="34" charset="0"/>
              <a:ea typeface="+mn-ea"/>
              <a:cs typeface="Calibri" panose="020F0502020204030204" pitchFamily="34" charset="0"/>
            </a:rPr>
            <a:t> sizing of the BMP.</a:t>
          </a:r>
          <a:endParaRPr lang="en-US" sz="1050">
            <a:solidFill>
              <a:srgbClr val="FF000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baseline="0">
              <a:solidFill>
                <a:schemeClr val="dk1"/>
              </a:solidFill>
              <a:effectLst/>
              <a:latin typeface="Calibri" panose="020F0502020204030204" pitchFamily="34" charset="0"/>
              <a:ea typeface="+mn-ea"/>
              <a:cs typeface="Calibri" panose="020F0502020204030204" pitchFamily="34" charset="0"/>
            </a:rPr>
            <a:t>Cells B20 - B27: </a:t>
          </a:r>
          <a:r>
            <a:rPr lang="en-US" sz="1050" baseline="0">
              <a:solidFill>
                <a:schemeClr val="dk1"/>
              </a:solidFill>
              <a:effectLst/>
              <a:latin typeface="Calibri" panose="020F0502020204030204" pitchFamily="34" charset="0"/>
              <a:ea typeface="+mn-ea"/>
              <a:cs typeface="Calibri" panose="020F0502020204030204" pitchFamily="34" charset="0"/>
            </a:rPr>
            <a:t>Enter the rainfall data used for the model, in the blue fields.</a:t>
          </a:r>
          <a:endParaRPr lang="en-US" sz="105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a:latin typeface="Calibri" panose="020F0502020204030204" pitchFamily="34" charset="0"/>
              <a:cs typeface="Calibri" panose="020F0502020204030204" pitchFamily="34" charset="0"/>
            </a:rPr>
            <a:t>After hydrologic</a:t>
          </a:r>
          <a:r>
            <a:rPr lang="en-US" sz="1050" baseline="0">
              <a:latin typeface="Calibri" panose="020F0502020204030204" pitchFamily="34" charset="0"/>
              <a:cs typeface="Calibri" panose="020F0502020204030204" pitchFamily="34" charset="0"/>
            </a:rPr>
            <a:t> models of the natural, existing and developed conditions have been created, enter the runoff peak rate and volume for the various storm events in the appropriate cells within the colored spaces within the table. Typically this will be output from a software program running a TR-55 model simulation. </a:t>
          </a:r>
          <a:r>
            <a:rPr kumimoji="0" lang="en-US" sz="1050" b="0"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(Note that for small watershed areas, it is important that analyses be completed with 1-minute time step intervals.)</a:t>
          </a: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latin typeface="Calibri" panose="020F0502020204030204" pitchFamily="34" charset="0"/>
              <a:cs typeface="Calibri" panose="020F0502020204030204" pitchFamily="34" charset="0"/>
            </a:rPr>
            <a:t>The flow data input into these cells should be the total flows entering the stormwater management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baseline="0">
              <a:solidFill>
                <a:schemeClr val="dk1"/>
              </a:solidFill>
              <a:effectLst/>
              <a:latin typeface="Calibri" panose="020F0502020204030204" pitchFamily="34" charset="0"/>
              <a:ea typeface="+mn-ea"/>
              <a:cs typeface="Calibri" panose="020F0502020204030204" pitchFamily="34" charset="0"/>
            </a:rPr>
            <a:t>Cells D31 and E31: </a:t>
          </a:r>
          <a:r>
            <a:rPr lang="en-US" sz="1050" baseline="0">
              <a:solidFill>
                <a:schemeClr val="dk1"/>
              </a:solidFill>
              <a:effectLst/>
              <a:latin typeface="Calibri" panose="020F0502020204030204" pitchFamily="34" charset="0"/>
              <a:ea typeface="+mn-ea"/>
              <a:cs typeface="Calibri" panose="020F0502020204030204" pitchFamily="34" charset="0"/>
            </a:rPr>
            <a:t>After the flow data has been entered, the unit peak discharge value (qu) should calculate automatically. </a:t>
          </a:r>
          <a:r>
            <a:rPr lang="en-US" sz="1050" baseline="0">
              <a:solidFill>
                <a:sysClr val="windowText" lastClr="000000"/>
              </a:solidFill>
              <a:effectLst/>
              <a:latin typeface="Calibri" panose="020F0502020204030204" pitchFamily="34" charset="0"/>
              <a:ea typeface="+mn-ea"/>
              <a:cs typeface="Calibri" panose="020F0502020204030204" pitchFamily="34" charset="0"/>
            </a:rPr>
            <a:t>Use this value for the graph of (qu) vs (qo/qi) in the Small Storm Hydrology section of ISWMM to determi</a:t>
          </a:r>
          <a:r>
            <a:rPr lang="en-US" sz="1050" baseline="0">
              <a:solidFill>
                <a:schemeClr val="dk1"/>
              </a:solidFill>
              <a:effectLst/>
              <a:latin typeface="Calibri" panose="020F0502020204030204" pitchFamily="34" charset="0"/>
              <a:ea typeface="+mn-ea"/>
              <a:cs typeface="Calibri" panose="020F0502020204030204" pitchFamily="34" charset="0"/>
            </a:rPr>
            <a:t>ne the allowable outflow to inflow ratio (qo/qi) to provide for extended detention, using a desired 24-hour drawdown period (example shown below the data entry 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i="0" baseline="0">
              <a:solidFill>
                <a:schemeClr val="dk1"/>
              </a:solidFill>
              <a:effectLst/>
              <a:latin typeface="Calibri" panose="020F0502020204030204" pitchFamily="34" charset="0"/>
              <a:ea typeface="+mn-ea"/>
              <a:cs typeface="Calibri" panose="020F0502020204030204" pitchFamily="34" charset="0"/>
            </a:rPr>
            <a:t>Cells D32 and E32: </a:t>
          </a:r>
          <a:r>
            <a:rPr lang="en-US" sz="1050" b="0" i="0" baseline="0">
              <a:solidFill>
                <a:schemeClr val="dk1"/>
              </a:solidFill>
              <a:effectLst/>
              <a:latin typeface="Calibri" panose="020F0502020204030204" pitchFamily="34" charset="0"/>
              <a:ea typeface="+mn-ea"/>
              <a:cs typeface="Calibri" panose="020F0502020204030204" pitchFamily="34" charset="0"/>
            </a:rPr>
            <a:t>Entering the appropriate (qo/qi) ratio will allow the spreadsheet to solve for the maximum allowable release rate for extended detention (qo). </a:t>
          </a:r>
          <a:r>
            <a:rPr lang="en-US" sz="1050" b="0" i="0" baseline="0">
              <a:solidFill>
                <a:srgbClr val="7030A0"/>
              </a:solidFill>
              <a:effectLst/>
              <a:latin typeface="Calibri" panose="020F0502020204030204" pitchFamily="34" charset="0"/>
              <a:ea typeface="+mn-ea"/>
              <a:cs typeface="Calibri" panose="020F0502020204030204" pitchFamily="34" charset="0"/>
            </a:rPr>
            <a:t>These values are interpreted from a graph in the Small Storm Hydrology section of ISWMM,</a:t>
          </a:r>
          <a:r>
            <a:rPr lang="en-US" sz="1050" b="0" i="0" baseline="0">
              <a:solidFill>
                <a:srgbClr val="002060"/>
              </a:solidFill>
              <a:effectLst/>
              <a:latin typeface="Calibri" panose="020F0502020204030204" pitchFamily="34" charset="0"/>
              <a:ea typeface="+mn-ea"/>
              <a:cs typeface="Calibri" panose="020F0502020204030204" pitchFamily="34" charset="0"/>
            </a:rPr>
            <a:t> with an example shown below the worksheet in this tab. </a:t>
          </a:r>
          <a:r>
            <a:rPr lang="en-US" sz="1050" b="0" i="0" baseline="0">
              <a:solidFill>
                <a:schemeClr val="dk1"/>
              </a:solidFill>
              <a:effectLst/>
              <a:latin typeface="Calibri" panose="020F0502020204030204" pitchFamily="34" charset="0"/>
              <a:ea typeface="+mn-ea"/>
              <a:cs typeface="Calibri" panose="020F0502020204030204" pitchFamily="34" charset="0"/>
            </a:rPr>
            <a:t>The final routing model will need to demonstrate that the allowable release rates for WQv and CPv (Cells D32 and E32) are not exceeded when extended detention of that event is proposed.</a:t>
          </a:r>
          <a:endParaRPr lang="en-US" sz="105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Once all data has been entered in the shaded fields, estimates of storage volume will be calculated automatically. Note that these are not the final storage volumes required, but are intended to give designers preliminary estimates of how much storage will be needed, so that information can be used in planning and design of the practice.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050" b="0" i="0" u="none" strike="noStrike" kern="0" cap="none" spc="0" normalizeH="0" baseline="0" noProof="0">
            <a:ln>
              <a:noFill/>
            </a:ln>
            <a:solidFill>
              <a:schemeClr val="dk1"/>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Cell H47: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For estimation purposes, a </a:t>
          </a:r>
          <a:r>
            <a:rPr kumimoji="0" lang="en-US" sz="1050" b="1"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Factor of Safety (FS) </a:t>
          </a:r>
          <a:r>
            <a:rPr kumimoji="0" lang="en-US" sz="1050" b="0" i="0" u="none" strike="noStrike" kern="0" cap="none" spc="0" normalizeH="0" baseline="0" noProof="0">
              <a:ln>
                <a:noFill/>
              </a:ln>
              <a:solidFill>
                <a:srgbClr val="002060"/>
              </a:solidFill>
              <a:effectLst/>
              <a:uLnTx/>
              <a:uFillTx/>
              <a:latin typeface="Calibri" panose="020F0502020204030204" pitchFamily="34" charset="0"/>
              <a:ea typeface="+mn-ea"/>
              <a:cs typeface="Calibri" panose="020F0502020204030204" pitchFamily="34" charset="0"/>
            </a:rPr>
            <a:t>of 1.20 is recommended when the sides of the aggregate storage layer are nearly vertical; a FS of 1.40 is recommended if circular pipes are used to provide subsurface storage.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The default outflow rates used for storage estimation for WQv and CPv are based on the (qo) for extended detention of these events. For larger storms, the default release rates are based on the smaller value of: (1) the peak "natural" release rate for the same storm event and (2) the peak "existing" release rate for the 5-year storm event.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aseline="0">
              <a:solidFill>
                <a:schemeClr val="dk1"/>
              </a:solidFill>
              <a:effectLst/>
              <a:latin typeface="Calibri" panose="020F0502020204030204" pitchFamily="34" charset="0"/>
              <a:ea typeface="+mn-ea"/>
              <a:cs typeface="Calibri" panose="020F0502020204030204" pitchFamily="34" charset="0"/>
            </a:rPr>
            <a:t>If local requirements or site characteristics require a different release rate to be used, it may be entered manually for each event to the right of the calculation table. (If allowable release rates are manually entered, the word MANUAL will appear on the checklist).</a:t>
          </a:r>
          <a:endParaRPr lang="en-US" sz="1050">
            <a:effectLst/>
            <a:latin typeface="Calibri" panose="020F0502020204030204" pitchFamily="34" charset="0"/>
            <a:cs typeface="Calibri" panose="020F0502020204030204" pitchFamily="34" charset="0"/>
          </a:endParaRPr>
        </a:p>
      </xdr:txBody>
    </xdr:sp>
    <xdr:clientData/>
  </xdr:twoCellAnchor>
  <xdr:twoCellAnchor editAs="oneCell">
    <xdr:from>
      <xdr:col>0</xdr:col>
      <xdr:colOff>85724</xdr:colOff>
      <xdr:row>52</xdr:row>
      <xdr:rowOff>66674</xdr:rowOff>
    </xdr:from>
    <xdr:to>
      <xdr:col>8</xdr:col>
      <xdr:colOff>9524</xdr:colOff>
      <xdr:row>77</xdr:row>
      <xdr:rowOff>125376</xdr:rowOff>
    </xdr:to>
    <xdr:pic>
      <xdr:nvPicPr>
        <xdr:cNvPr id="3" name="Picture 2">
          <a:extLst>
            <a:ext uri="{FF2B5EF4-FFF2-40B4-BE49-F238E27FC236}">
              <a16:creationId xmlns:a16="http://schemas.microsoft.com/office/drawing/2014/main" id="{2394C270-8813-4588-954B-D496BF80CFB0}"/>
            </a:ext>
          </a:extLst>
        </xdr:cNvPr>
        <xdr:cNvPicPr>
          <a:picLocks noChangeAspect="1"/>
        </xdr:cNvPicPr>
      </xdr:nvPicPr>
      <xdr:blipFill>
        <a:blip xmlns:r="http://schemas.openxmlformats.org/officeDocument/2006/relationships" r:embed="rId1"/>
        <a:stretch>
          <a:fillRect/>
        </a:stretch>
      </xdr:blipFill>
      <xdr:spPr>
        <a:xfrm>
          <a:off x="85724" y="7705724"/>
          <a:ext cx="5648325" cy="410682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209550</xdr:colOff>
      <xdr:row>0</xdr:row>
      <xdr:rowOff>9525</xdr:rowOff>
    </xdr:from>
    <xdr:to>
      <xdr:col>14</xdr:col>
      <xdr:colOff>0</xdr:colOff>
      <xdr:row>30</xdr:row>
      <xdr:rowOff>133349</xdr:rowOff>
    </xdr:to>
    <xdr:sp macro="" textlink="">
      <xdr:nvSpPr>
        <xdr:cNvPr id="2" name="TextBox 1">
          <a:extLst>
            <a:ext uri="{FF2B5EF4-FFF2-40B4-BE49-F238E27FC236}">
              <a16:creationId xmlns:a16="http://schemas.microsoft.com/office/drawing/2014/main" id="{446EF831-B206-4123-B825-CAA5F838C3D0}"/>
            </a:ext>
          </a:extLst>
        </xdr:cNvPr>
        <xdr:cNvSpPr txBox="1"/>
      </xdr:nvSpPr>
      <xdr:spPr>
        <a:xfrm>
          <a:off x="6800850" y="9525"/>
          <a:ext cx="4019550" cy="552449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a:t>
          </a:r>
          <a:r>
            <a:rPr lang="en-US" sz="1100" b="1" u="sng" baseline="0">
              <a:latin typeface="Calibri" panose="020F0502020204030204" pitchFamily="34" charset="0"/>
              <a:cs typeface="Calibri" panose="020F0502020204030204" pitchFamily="34" charset="0"/>
            </a:rPr>
            <a:t> DE_4 (Results)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 A separate worksheet should be completed for each  separate subsurface storage system.</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After a stage-storage-discharge routing model for the subsurface storage has been created, enter the relevant data from the model output in the tables on this sheet. </a:t>
          </a:r>
          <a:r>
            <a:rPr kumimoji="0" lang="en-US" sz="1100" b="0" i="0" u="none" strike="noStrike" kern="0" cap="none" spc="0" normalizeH="0" baseline="0" noProof="0">
              <a:ln>
                <a:noFill/>
              </a:ln>
              <a:solidFill>
                <a:srgbClr val="7030A0"/>
              </a:solidFill>
              <a:effectLst/>
              <a:uLnTx/>
              <a:uFillTx/>
              <a:latin typeface="Calibri" panose="020F0502020204030204" pitchFamily="34" charset="0"/>
              <a:ea typeface="+mn-ea"/>
              <a:cs typeface="Calibri" panose="020F0502020204030204" pitchFamily="34" charset="0"/>
            </a:rPr>
            <a:t>Entering data here will complete report cells on Tab DE_1 (Detention Design Summary).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C15 to C22: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expected peak outflow rates from the practice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D15 to D22: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expected high water elevations within the practice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E15 to E22: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maximum storage above the lowest outlet elevation calculated by the routing model for the various storm events.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Cells C29 to C36: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Enter the delay in time between the peak inflow rate to the practice and the peak outflow rate from the practice, based on output data from the routing model.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mn-ea"/>
              <a:cs typeface="Calibri" panose="020F0502020204030204" pitchFamily="34" charset="0"/>
            </a:rPr>
            <a:t>The spreadsheet will calculate various metrics based on the data entered. These will quantify the peak volume of water stored, note the delay in peak flows and demonstrate the reduction in flow rates due to the practice.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0</xdr:row>
      <xdr:rowOff>22859</xdr:rowOff>
    </xdr:from>
    <xdr:to>
      <xdr:col>16</xdr:col>
      <xdr:colOff>510540</xdr:colOff>
      <xdr:row>24</xdr:row>
      <xdr:rowOff>85725</xdr:rowOff>
    </xdr:to>
    <xdr:sp macro="" textlink="">
      <xdr:nvSpPr>
        <xdr:cNvPr id="2" name="TextBox 1">
          <a:extLst>
            <a:ext uri="{FF2B5EF4-FFF2-40B4-BE49-F238E27FC236}">
              <a16:creationId xmlns:a16="http://schemas.microsoft.com/office/drawing/2014/main" id="{D0FF7FC8-53BF-4962-85BE-DB7423632ACC}"/>
            </a:ext>
          </a:extLst>
        </xdr:cNvPr>
        <xdr:cNvSpPr txBox="1"/>
      </xdr:nvSpPr>
      <xdr:spPr>
        <a:xfrm>
          <a:off x="6238875" y="22859"/>
          <a:ext cx="3415665" cy="34156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CL_1</a:t>
          </a:r>
          <a:r>
            <a:rPr lang="en-US" sz="1100" b="1" u="sng" baseline="0">
              <a:latin typeface="Calibri" panose="020F0502020204030204" pitchFamily="34" charset="0"/>
              <a:cs typeface="Calibri" panose="020F0502020204030204" pitchFamily="34" charset="0"/>
            </a:rPr>
            <a:t> (Screening) Tab</a:t>
          </a:r>
          <a:r>
            <a:rPr lang="en-US" sz="1100" b="1" u="sng">
              <a:latin typeface="Calibri" panose="020F0502020204030204" pitchFamily="34" charset="0"/>
              <a:cs typeface="Calibri" panose="020F0502020204030204" pitchFamily="34" charset="0"/>
            </a:rPr>
            <a:t>:</a:t>
          </a:r>
        </a:p>
        <a:p>
          <a:endParaRPr lang="en-US" sz="110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Calibri" panose="020F0502020204030204" pitchFamily="34" charset="0"/>
              <a:ea typeface="+mn-ea"/>
              <a:cs typeface="Calibri" panose="020F0502020204030204" pitchFamily="34" charset="0"/>
            </a:rPr>
            <a:t>Completing project information in gray boxes at top of this tab will fill in similar information on subsequent tabs.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a:latin typeface="Calibri" panose="020F0502020204030204" pitchFamily="34" charset="0"/>
              <a:cs typeface="Calibri" panose="020F0502020204030204" pitchFamily="34" charset="0"/>
            </a:rPr>
            <a:t>Complete Site Evaluation</a:t>
          </a:r>
          <a:r>
            <a:rPr lang="en-US" sz="1100" baseline="0">
              <a:latin typeface="Calibri" panose="020F0502020204030204" pitchFamily="34" charset="0"/>
              <a:cs typeface="Calibri" panose="020F0502020204030204" pitchFamily="34" charset="0"/>
            </a:rPr>
            <a:t> Criteria and Initial Planning information on this sheet.  Fill in light blue and yellow shaded boxes.</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latin typeface="Calibri" panose="020F0502020204030204" pitchFamily="34" charset="0"/>
              <a:cs typeface="Calibri" panose="020F0502020204030204" pitchFamily="34" charset="0"/>
            </a:rPr>
            <a:t>Consult with local jurisdiction and enter brief description of the requirements that this practice is intending to address [e.g. WQv, extended detention of CPv, release rate for larger storms to match natural (CN=??)].</a:t>
          </a:r>
        </a:p>
        <a:p>
          <a:pPr marL="171450" indent="-171450">
            <a:buFont typeface="Arial" panose="020B0604020202020204" pitchFamily="34" charset="0"/>
            <a:buChar char="•"/>
          </a:pPr>
          <a:endParaRPr lang="en-US" sz="110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aseline="0">
              <a:solidFill>
                <a:srgbClr val="7030A0"/>
              </a:solidFill>
              <a:latin typeface="Calibri" panose="020F0502020204030204" pitchFamily="34" charset="0"/>
              <a:cs typeface="Calibri" panose="020F0502020204030204" pitchFamily="34" charset="0"/>
            </a:rPr>
            <a:t>For initial planning items and setback requirements, refer to ISWMM Chapter 8 (Permeable Pavement Systems) for additional context.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3809</xdr:colOff>
      <xdr:row>0</xdr:row>
      <xdr:rowOff>11426</xdr:rowOff>
    </xdr:from>
    <xdr:to>
      <xdr:col>21</xdr:col>
      <xdr:colOff>15240</xdr:colOff>
      <xdr:row>63</xdr:row>
      <xdr:rowOff>0</xdr:rowOff>
    </xdr:to>
    <xdr:sp macro="" textlink="">
      <xdr:nvSpPr>
        <xdr:cNvPr id="2" name="TextBox 1">
          <a:extLst>
            <a:ext uri="{FF2B5EF4-FFF2-40B4-BE49-F238E27FC236}">
              <a16:creationId xmlns:a16="http://schemas.microsoft.com/office/drawing/2014/main" id="{FC7D9506-FC94-42DF-8F6D-D1866EBCE983}"/>
            </a:ext>
          </a:extLst>
        </xdr:cNvPr>
        <xdr:cNvSpPr txBox="1"/>
      </xdr:nvSpPr>
      <xdr:spPr>
        <a:xfrm>
          <a:off x="8385809" y="11426"/>
          <a:ext cx="3268981" cy="1021842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WQ_1 (Design Calc 1)Tab:</a:t>
          </a:r>
        </a:p>
        <a:p>
          <a:endParaRPr lang="en-US" sz="10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A: </a:t>
          </a:r>
          <a:r>
            <a:rPr lang="en-US" sz="1000">
              <a:latin typeface="Calibri" panose="020F0502020204030204" pitchFamily="34" charset="0"/>
              <a:cs typeface="Calibri" panose="020F0502020204030204" pitchFamily="34" charset="0"/>
            </a:rPr>
            <a:t>For each separate permeable pavement installation area, enter a name or identification number.</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C:</a:t>
          </a:r>
          <a:r>
            <a:rPr lang="en-US" sz="1000">
              <a:latin typeface="Calibri" panose="020F0502020204030204" pitchFamily="34" charset="0"/>
              <a:cs typeface="Calibri" panose="020F0502020204030204" pitchFamily="34" charset="0"/>
            </a:rPr>
            <a:t> Enter an ID # for each paver area.</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D:</a:t>
          </a:r>
          <a:r>
            <a:rPr lang="en-US" sz="1000">
              <a:latin typeface="Calibri" panose="020F0502020204030204" pitchFamily="34" charset="0"/>
              <a:cs typeface="Calibri" panose="020F0502020204030204" pitchFamily="34" charset="0"/>
            </a:rPr>
            <a:t> If stormwater could overflow from another permeable paver area upstream, enter the ID # of the upstream paver area.</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E: </a:t>
          </a:r>
          <a:r>
            <a:rPr lang="en-US" sz="1000">
              <a:latin typeface="Calibri" panose="020F0502020204030204" pitchFamily="34" charset="0"/>
              <a:cs typeface="Calibri" panose="020F0502020204030204" pitchFamily="34" charset="0"/>
            </a:rPr>
            <a:t>Enter the watershed area (in acres) directed to that installation.</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F: </a:t>
          </a:r>
          <a:r>
            <a:rPr lang="en-US" sz="1000">
              <a:latin typeface="Calibri" panose="020F0502020204030204" pitchFamily="34" charset="0"/>
              <a:cs typeface="Calibri" panose="020F0502020204030204" pitchFamily="34" charset="0"/>
            </a:rPr>
            <a:t>Enter the % impervious surface cover in the area draining to that installation area. </a:t>
          </a:r>
          <a:r>
            <a:rPr lang="en-US" sz="1000" u="sng">
              <a:solidFill>
                <a:srgbClr val="002060"/>
              </a:solidFill>
              <a:latin typeface="Calibri" panose="020F0502020204030204" pitchFamily="34" charset="0"/>
              <a:cs typeface="Calibri" panose="020F0502020204030204" pitchFamily="34" charset="0"/>
            </a:rPr>
            <a:t>For</a:t>
          </a:r>
          <a:r>
            <a:rPr lang="en-US" sz="1000" u="sng" baseline="0">
              <a:solidFill>
                <a:srgbClr val="002060"/>
              </a:solidFill>
              <a:latin typeface="Calibri" panose="020F0502020204030204" pitchFamily="34" charset="0"/>
              <a:cs typeface="Calibri" panose="020F0502020204030204" pitchFamily="34" charset="0"/>
            </a:rPr>
            <a:t> the purposes of calculating the runoff coefficient (Rv), t</a:t>
          </a:r>
          <a:r>
            <a:rPr lang="en-US" sz="1000" u="sng">
              <a:solidFill>
                <a:srgbClr val="002060"/>
              </a:solidFill>
              <a:latin typeface="Calibri" panose="020F0502020204030204" pitchFamily="34" charset="0"/>
              <a:cs typeface="Calibri" panose="020F0502020204030204" pitchFamily="34" charset="0"/>
            </a:rPr>
            <a:t>he permeable paver surface should be counted as 100% impervious. Note that ISWMM guidance recommends considering open space areas with less than 4" or SQR (soil quality restoration) as 50% impervious for the purposes of calculating WQv runoff.</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Columns G and H: </a:t>
          </a:r>
          <a:r>
            <a:rPr lang="en-US" sz="1000">
              <a:latin typeface="Calibri" panose="020F0502020204030204" pitchFamily="34" charset="0"/>
              <a:cs typeface="Calibri" panose="020F0502020204030204" pitchFamily="34" charset="0"/>
            </a:rPr>
            <a:t>The spreadsheet will calculate Rv and WQv to be treated once data is entered in Columns E-F.</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I: </a:t>
          </a:r>
          <a:r>
            <a:rPr lang="en-US" sz="1000">
              <a:latin typeface="Calibri" panose="020F0502020204030204" pitchFamily="34" charset="0"/>
              <a:cs typeface="Calibri" panose="020F0502020204030204" pitchFamily="34" charset="0"/>
            </a:rPr>
            <a:t>If there is WQv volume that bypasses an upstream permeable pavement installation or other water quality practice due to lack of capacity, that excess volume can be entered for the pavement installation that is located immediately downstream. </a:t>
          </a:r>
          <a:r>
            <a:rPr lang="en-US" sz="1000">
              <a:solidFill>
                <a:srgbClr val="7030A0"/>
              </a:solidFill>
              <a:latin typeface="Calibri" panose="020F0502020204030204" pitchFamily="34" charset="0"/>
              <a:cs typeface="Calibri" panose="020F0502020204030204" pitchFamily="34" charset="0"/>
            </a:rPr>
            <a:t>When the excess flow is from another paver installation, values may be taken from Column P (blue column)</a:t>
          </a:r>
          <a:r>
            <a:rPr lang="en-US" sz="1000" baseline="0">
              <a:solidFill>
                <a:srgbClr val="7030A0"/>
              </a:solidFill>
              <a:latin typeface="Calibri" panose="020F0502020204030204" pitchFamily="34" charset="0"/>
              <a:cs typeface="Calibri" panose="020F0502020204030204" pitchFamily="34" charset="0"/>
            </a:rPr>
            <a:t> </a:t>
          </a:r>
          <a:r>
            <a:rPr lang="en-US" sz="1000">
              <a:solidFill>
                <a:srgbClr val="7030A0"/>
              </a:solidFill>
              <a:latin typeface="Calibri" panose="020F0502020204030204" pitchFamily="34" charset="0"/>
              <a:cs typeface="Calibri" panose="020F0502020204030204" pitchFamily="34" charset="0"/>
            </a:rPr>
            <a:t>on Tab WQ_3 (Design Calc 3). </a:t>
          </a:r>
          <a:r>
            <a:rPr lang="en-US" sz="1000">
              <a:solidFill>
                <a:srgbClr val="002060"/>
              </a:solidFill>
              <a:latin typeface="Calibri" panose="020F0502020204030204" pitchFamily="34" charset="0"/>
              <a:cs typeface="Calibri" panose="020F0502020204030204" pitchFamily="34" charset="0"/>
            </a:rPr>
            <a:t>If</a:t>
          </a:r>
          <a:r>
            <a:rPr lang="en-US" sz="1000" baseline="0">
              <a:solidFill>
                <a:srgbClr val="002060"/>
              </a:solidFill>
              <a:latin typeface="Calibri" panose="020F0502020204030204" pitchFamily="34" charset="0"/>
              <a:cs typeface="Calibri" panose="020F0502020204030204" pitchFamily="34" charset="0"/>
            </a:rPr>
            <a:t> excess flow may enter from more than one practice upstream, then the total flow volume from those practices should be entered in this column.</a:t>
          </a:r>
        </a:p>
        <a:p>
          <a:pPr marL="171450" indent="-171450">
            <a:buFont typeface="Arial" panose="020B0604020202020204" pitchFamily="34" charset="0"/>
            <a:buChar char="•"/>
          </a:pPr>
          <a:endParaRPr lang="en-US" sz="1000" baseline="0">
            <a:solidFill>
              <a:srgbClr val="00206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a:solidFill>
                <a:schemeClr val="dk1"/>
              </a:solidFill>
              <a:effectLst/>
              <a:latin typeface="Calibri" panose="020F0502020204030204" pitchFamily="34" charset="0"/>
              <a:ea typeface="+mn-ea"/>
              <a:cs typeface="Calibri" panose="020F0502020204030204" pitchFamily="34" charset="0"/>
            </a:rPr>
            <a:t>Column J: </a:t>
          </a:r>
          <a:r>
            <a:rPr lang="en-US" sz="1000">
              <a:solidFill>
                <a:schemeClr val="dk1"/>
              </a:solidFill>
              <a:effectLst/>
              <a:latin typeface="Calibri" panose="020F0502020204030204" pitchFamily="34" charset="0"/>
              <a:ea typeface="+mn-ea"/>
              <a:cs typeface="Calibri" panose="020F0502020204030204" pitchFamily="34" charset="0"/>
            </a:rPr>
            <a:t>This is the total volume to be treated</a:t>
          </a:r>
          <a:r>
            <a:rPr lang="en-US" sz="1000" baseline="0">
              <a:solidFill>
                <a:schemeClr val="dk1"/>
              </a:solidFill>
              <a:effectLst/>
              <a:latin typeface="Calibri" panose="020F0502020204030204" pitchFamily="34" charset="0"/>
              <a:ea typeface="+mn-ea"/>
              <a:cs typeface="Calibri" panose="020F0502020204030204" pitchFamily="34" charset="0"/>
            </a:rPr>
            <a:t> by each practice (Column H + Column I)</a:t>
          </a:r>
          <a:r>
            <a:rPr lang="en-US" sz="1000">
              <a:solidFill>
                <a:schemeClr val="dk1"/>
              </a:solidFill>
              <a:effectLst/>
              <a:latin typeface="Calibri" panose="020F0502020204030204" pitchFamily="34" charset="0"/>
              <a:ea typeface="+mn-ea"/>
              <a:cs typeface="Calibri" panose="020F0502020204030204" pitchFamily="34" charset="0"/>
            </a:rPr>
            <a:t>. </a:t>
          </a: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latin typeface="Calibri" panose="020F0502020204030204" pitchFamily="34" charset="0"/>
              <a:cs typeface="Calibri" panose="020F0502020204030204" pitchFamily="34" charset="0"/>
            </a:rPr>
            <a:t>Column K: </a:t>
          </a:r>
          <a:r>
            <a:rPr lang="en-US" sz="1000">
              <a:latin typeface="Calibri" panose="020F0502020204030204" pitchFamily="34" charset="0"/>
              <a:cs typeface="Calibri" panose="020F0502020204030204" pitchFamily="34" charset="0"/>
            </a:rPr>
            <a:t>Enter the expected WQv peak runoff rate flowing directly to each paver installation. This is typically calculated using methods described in the Small Storm Hydrology section of ISWMM, using the NRCS TR-55 methodology with an adjusted curve number (CN) for the WQv rainfall event. </a:t>
          </a: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a:latin typeface="Calibri" panose="020F0502020204030204" pitchFamily="34" charset="0"/>
              <a:cs typeface="Calibri" panose="020F0502020204030204" pitchFamily="34" charset="0"/>
            </a:rPr>
            <a:t>Column L:</a:t>
          </a:r>
          <a:r>
            <a:rPr lang="en-US" sz="1000">
              <a:latin typeface="Calibri" panose="020F0502020204030204" pitchFamily="34" charset="0"/>
              <a:cs typeface="Calibri" panose="020F0502020204030204" pitchFamily="34" charset="0"/>
            </a:rPr>
            <a:t> If there is excess WQv flow that bypasses an upstream permeable pavement installation or water quality practice due to lack of capacity, that excess rate of flow can be entered for the pavement installation that is located immediately downstream. </a:t>
          </a:r>
          <a:r>
            <a:rPr lang="en-US" sz="1000">
              <a:solidFill>
                <a:srgbClr val="7030A0"/>
              </a:solidFill>
              <a:latin typeface="Calibri" panose="020F0502020204030204" pitchFamily="34" charset="0"/>
              <a:cs typeface="Calibri" panose="020F0502020204030204" pitchFamily="34" charset="0"/>
            </a:rPr>
            <a:t>When the excess flow is from another paver installation, values may be taken from Column Q (yellow column) on Tab WQ_3 (Design Calc 3). </a:t>
          </a:r>
          <a:r>
            <a:rPr lang="en-US" sz="1000">
              <a:solidFill>
                <a:srgbClr val="002060"/>
              </a:solidFill>
              <a:effectLst/>
              <a:latin typeface="Calibri" panose="020F0502020204030204" pitchFamily="34" charset="0"/>
              <a:ea typeface="+mn-ea"/>
              <a:cs typeface="Calibri" panose="020F0502020204030204" pitchFamily="34" charset="0"/>
            </a:rPr>
            <a:t>If</a:t>
          </a:r>
          <a:r>
            <a:rPr lang="en-US" sz="1000" baseline="0">
              <a:solidFill>
                <a:srgbClr val="002060"/>
              </a:solidFill>
              <a:effectLst/>
              <a:latin typeface="Calibri" panose="020F0502020204030204" pitchFamily="34" charset="0"/>
              <a:ea typeface="+mn-ea"/>
              <a:cs typeface="Calibri" panose="020F0502020204030204" pitchFamily="34" charset="0"/>
            </a:rPr>
            <a:t> excess flow may enter from more than one practice upstream, then the total flow rate from those practices should be entered in this column.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rgbClr val="00206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a:solidFill>
                <a:schemeClr val="dk1"/>
              </a:solidFill>
              <a:effectLst/>
              <a:latin typeface="Calibri" panose="020F0502020204030204" pitchFamily="34" charset="0"/>
              <a:ea typeface="+mn-ea"/>
              <a:cs typeface="Calibri" panose="020F0502020204030204" pitchFamily="34" charset="0"/>
            </a:rPr>
            <a:t>Column M: </a:t>
          </a:r>
          <a:r>
            <a:rPr lang="en-US" sz="1000">
              <a:solidFill>
                <a:schemeClr val="dk1"/>
              </a:solidFill>
              <a:effectLst/>
              <a:latin typeface="Calibri" panose="020F0502020204030204" pitchFamily="34" charset="0"/>
              <a:ea typeface="+mn-ea"/>
              <a:cs typeface="Calibri" panose="020F0502020204030204" pitchFamily="34" charset="0"/>
            </a:rPr>
            <a:t>This is the total flow rate to be treated</a:t>
          </a:r>
          <a:r>
            <a:rPr lang="en-US" sz="1000" baseline="0">
              <a:solidFill>
                <a:schemeClr val="dk1"/>
              </a:solidFill>
              <a:effectLst/>
              <a:latin typeface="Calibri" panose="020F0502020204030204" pitchFamily="34" charset="0"/>
              <a:ea typeface="+mn-ea"/>
              <a:cs typeface="Calibri" panose="020F0502020204030204" pitchFamily="34" charset="0"/>
            </a:rPr>
            <a:t> by each practice (Column K + Column L)</a:t>
          </a:r>
          <a:r>
            <a:rPr lang="en-US" sz="1000">
              <a:solidFill>
                <a:schemeClr val="dk1"/>
              </a:solidFill>
              <a:effectLst/>
              <a:latin typeface="Calibri" panose="020F0502020204030204" pitchFamily="34" charset="0"/>
              <a:ea typeface="+mn-ea"/>
              <a:cs typeface="Calibri" panose="020F0502020204030204" pitchFamily="34" charset="0"/>
            </a:rPr>
            <a:t>. </a:t>
          </a:r>
          <a:endParaRPr lang="en-US" sz="10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a:solidFill>
                <a:srgbClr val="7030A0"/>
              </a:solidFill>
              <a:latin typeface="Calibri" panose="020F0502020204030204" pitchFamily="34" charset="0"/>
              <a:cs typeface="Calibri" panose="020F0502020204030204" pitchFamily="34" charset="0"/>
            </a:rPr>
            <a:t>Data from this worksheet will be carried over onto Tabs WQ_2 to WQ_4, as applicable.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latin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1</xdr:row>
      <xdr:rowOff>11430</xdr:rowOff>
    </xdr:from>
    <xdr:to>
      <xdr:col>17</xdr:col>
      <xdr:colOff>129540</xdr:colOff>
      <xdr:row>56</xdr:row>
      <xdr:rowOff>123825</xdr:rowOff>
    </xdr:to>
    <xdr:sp macro="" textlink="">
      <xdr:nvSpPr>
        <xdr:cNvPr id="2" name="TextBox 1">
          <a:extLst>
            <a:ext uri="{FF2B5EF4-FFF2-40B4-BE49-F238E27FC236}">
              <a16:creationId xmlns:a16="http://schemas.microsoft.com/office/drawing/2014/main" id="{2ED5423D-0640-43D0-8045-E2CA2C445093}"/>
            </a:ext>
          </a:extLst>
        </xdr:cNvPr>
        <xdr:cNvSpPr txBox="1"/>
      </xdr:nvSpPr>
      <xdr:spPr>
        <a:xfrm>
          <a:off x="6400800" y="182880"/>
          <a:ext cx="3387090" cy="923734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WQ_2</a:t>
          </a:r>
          <a:r>
            <a:rPr lang="en-US" sz="1100" b="1" u="sng" baseline="0">
              <a:latin typeface="Calibri" panose="020F0502020204030204" pitchFamily="34" charset="0"/>
              <a:cs typeface="Calibri" panose="020F0502020204030204" pitchFamily="34" charset="0"/>
            </a:rPr>
            <a:t> (Design Calc 2)</a:t>
          </a:r>
          <a:r>
            <a:rPr lang="en-US" sz="1100" b="1" u="sng">
              <a:latin typeface="Calibri" panose="020F0502020204030204" pitchFamily="34" charset="0"/>
              <a:cs typeface="Calibri" panose="020F0502020204030204" pitchFamily="34" charset="0"/>
            </a:rPr>
            <a:t>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1">
              <a:solidFill>
                <a:srgbClr val="FF0000"/>
              </a:solidFill>
              <a:latin typeface="Calibri" panose="020F0502020204030204" pitchFamily="34" charset="0"/>
              <a:cs typeface="Calibri" panose="020F0502020204030204" pitchFamily="34" charset="0"/>
            </a:rPr>
            <a:t>Complete data entry on tab WQ_1 (Design Calc 1) before completing information on this worksheet.</a:t>
          </a:r>
        </a:p>
        <a:p>
          <a:pPr marL="171450" indent="-171450">
            <a:buFont typeface="Arial" panose="020B0604020202020204" pitchFamily="34" charset="0"/>
            <a:buChar char="•"/>
          </a:pPr>
          <a:endParaRPr lang="en-US" sz="1100" b="1">
            <a:solidFill>
              <a:srgbClr val="FF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Calibri" panose="020F0502020204030204" pitchFamily="34" charset="0"/>
              <a:ea typeface="+mn-ea"/>
              <a:cs typeface="Calibri" panose="020F0502020204030204" pitchFamily="34" charset="0"/>
            </a:rPr>
            <a:t>Column E: </a:t>
          </a:r>
          <a:r>
            <a:rPr lang="en-US" sz="1100" b="0">
              <a:solidFill>
                <a:schemeClr val="dk1"/>
              </a:solidFill>
              <a:effectLst/>
              <a:latin typeface="Calibri" panose="020F0502020204030204" pitchFamily="34" charset="0"/>
              <a:ea typeface="+mn-ea"/>
              <a:cs typeface="Calibri" panose="020F0502020204030204" pitchFamily="34" charset="0"/>
            </a:rPr>
            <a:t>Design</a:t>
          </a:r>
          <a:r>
            <a:rPr lang="en-US" sz="1100" b="0" baseline="0">
              <a:solidFill>
                <a:schemeClr val="dk1"/>
              </a:solidFill>
              <a:effectLst/>
              <a:latin typeface="Calibri" panose="020F0502020204030204" pitchFamily="34" charset="0"/>
              <a:ea typeface="+mn-ea"/>
              <a:cs typeface="Calibri" panose="020F0502020204030204" pitchFamily="34" charset="0"/>
            </a:rPr>
            <a:t> flow rate to paver installation is </a:t>
          </a:r>
          <a:r>
            <a:rPr lang="en-US" sz="1100" b="0" baseline="0">
              <a:solidFill>
                <a:srgbClr val="7030A0"/>
              </a:solidFill>
              <a:effectLst/>
              <a:latin typeface="Calibri" panose="020F0502020204030204" pitchFamily="34" charset="0"/>
              <a:ea typeface="+mn-ea"/>
              <a:cs typeface="Calibri" panose="020F0502020204030204" pitchFamily="34" charset="0"/>
            </a:rPr>
            <a:t>from data calculated by Column M on Tab WQ_1</a:t>
          </a:r>
          <a:r>
            <a:rPr lang="en-US" sz="1100" b="0">
              <a:solidFill>
                <a:srgbClr val="7030A0"/>
              </a:solidFill>
              <a:effectLst/>
              <a:latin typeface="Calibri" panose="020F0502020204030204" pitchFamily="34" charset="0"/>
              <a:ea typeface="+mn-ea"/>
              <a:cs typeface="Calibri" panose="020F0502020204030204" pitchFamily="34" charset="0"/>
            </a:rPr>
            <a:t>. </a:t>
          </a:r>
          <a:endParaRPr lang="en-US" sz="1100">
            <a:solidFill>
              <a:srgbClr val="7030A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b="1">
            <a:solidFill>
              <a:sysClr val="windowText" lastClr="00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Calibri" panose="020F0502020204030204" pitchFamily="34" charset="0"/>
              <a:ea typeface="+mn-ea"/>
              <a:cs typeface="Calibri" panose="020F0502020204030204" pitchFamily="34" charset="0"/>
            </a:rPr>
            <a:t>Column F: </a:t>
          </a:r>
          <a:r>
            <a:rPr lang="en-US" sz="1100" b="0">
              <a:solidFill>
                <a:schemeClr val="dk1"/>
              </a:solidFill>
              <a:effectLst/>
              <a:latin typeface="Calibri" panose="020F0502020204030204" pitchFamily="34" charset="0"/>
              <a:ea typeface="+mn-ea"/>
              <a:cs typeface="Calibri" panose="020F0502020204030204" pitchFamily="34" charset="0"/>
            </a:rPr>
            <a:t>Design</a:t>
          </a:r>
          <a:r>
            <a:rPr lang="en-US" sz="1100" b="0" baseline="0">
              <a:solidFill>
                <a:schemeClr val="dk1"/>
              </a:solidFill>
              <a:effectLst/>
              <a:latin typeface="Calibri" panose="020F0502020204030204" pitchFamily="34" charset="0"/>
              <a:ea typeface="+mn-ea"/>
              <a:cs typeface="Calibri" panose="020F0502020204030204" pitchFamily="34" charset="0"/>
            </a:rPr>
            <a:t> flow volume to be treated by the paver installation is </a:t>
          </a:r>
          <a:r>
            <a:rPr lang="en-US" sz="1100" b="0" baseline="0">
              <a:solidFill>
                <a:srgbClr val="7030A0"/>
              </a:solidFill>
              <a:effectLst/>
              <a:latin typeface="Calibri" panose="020F0502020204030204" pitchFamily="34" charset="0"/>
              <a:ea typeface="+mn-ea"/>
              <a:cs typeface="Calibri" panose="020F0502020204030204" pitchFamily="34" charset="0"/>
            </a:rPr>
            <a:t>from data calculated by Column J on Tab WQ_1</a:t>
          </a:r>
          <a:r>
            <a:rPr lang="en-US" sz="1100" b="0">
              <a:solidFill>
                <a:srgbClr val="7030A0"/>
              </a:solidFill>
              <a:effectLst/>
              <a:latin typeface="Calibri" panose="020F0502020204030204" pitchFamily="34" charset="0"/>
              <a:ea typeface="+mn-ea"/>
              <a:cs typeface="Calibri" panose="020F0502020204030204" pitchFamily="34" charset="0"/>
            </a:rPr>
            <a:t>. </a:t>
          </a:r>
          <a:endParaRPr lang="en-US" sz="1100">
            <a:solidFill>
              <a:srgbClr val="7030A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b="1">
            <a:solidFill>
              <a:sysClr val="windowText" lastClr="00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Calibri" panose="020F0502020204030204" pitchFamily="34" charset="0"/>
              <a:ea typeface="+mn-ea"/>
              <a:cs typeface="Calibri" panose="020F0502020204030204" pitchFamily="34" charset="0"/>
            </a:rPr>
            <a:t>Column G: </a:t>
          </a:r>
          <a:r>
            <a:rPr lang="en-US" sz="1100" b="0">
              <a:solidFill>
                <a:schemeClr val="dk1"/>
              </a:solidFill>
              <a:effectLst/>
              <a:latin typeface="Calibri" panose="020F0502020204030204" pitchFamily="34" charset="0"/>
              <a:ea typeface="+mn-ea"/>
              <a:cs typeface="Calibri" panose="020F0502020204030204" pitchFamily="34" charset="0"/>
            </a:rPr>
            <a:t>Required paver</a:t>
          </a:r>
          <a:r>
            <a:rPr lang="en-US" sz="1100" b="0" baseline="0">
              <a:solidFill>
                <a:schemeClr val="dk1"/>
              </a:solidFill>
              <a:effectLst/>
              <a:latin typeface="Calibri" panose="020F0502020204030204" pitchFamily="34" charset="0"/>
              <a:ea typeface="+mn-ea"/>
              <a:cs typeface="Calibri" panose="020F0502020204030204" pitchFamily="34" charset="0"/>
            </a:rPr>
            <a:t> area (App) calculated from data in Columns E, based on </a:t>
          </a:r>
          <a:r>
            <a:rPr lang="en-US" sz="1100" b="0" baseline="0">
              <a:solidFill>
                <a:srgbClr val="7030A0"/>
              </a:solidFill>
              <a:effectLst/>
              <a:latin typeface="Calibri" panose="020F0502020204030204" pitchFamily="34" charset="0"/>
              <a:ea typeface="+mn-ea"/>
              <a:cs typeface="Calibri" panose="020F0502020204030204" pitchFamily="34" charset="0"/>
            </a:rPr>
            <a:t>Equation S8-S1-3 on page 13 </a:t>
          </a:r>
          <a:r>
            <a:rPr lang="en-US" sz="1100" baseline="0">
              <a:solidFill>
                <a:srgbClr val="7030A0"/>
              </a:solidFill>
              <a:effectLst/>
              <a:latin typeface="Calibri" panose="020F0502020204030204" pitchFamily="34" charset="0"/>
              <a:ea typeface="+mn-ea"/>
              <a:cs typeface="Calibri" panose="020F0502020204030204" pitchFamily="34" charset="0"/>
            </a:rPr>
            <a:t>of the ISWMM Permeable Pavement System section</a:t>
          </a:r>
          <a:r>
            <a:rPr lang="en-US" sz="1100" b="0">
              <a:solidFill>
                <a:srgbClr val="7030A0"/>
              </a:solidFill>
              <a:effectLst/>
              <a:latin typeface="Calibri" panose="020F0502020204030204" pitchFamily="34" charset="0"/>
              <a:ea typeface="+mn-ea"/>
              <a:cs typeface="Calibri" panose="020F0502020204030204" pitchFamily="34" charset="0"/>
            </a:rPr>
            <a: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1">
              <a:solidFill>
                <a:sysClr val="windowText" lastClr="000000"/>
              </a:solidFill>
              <a:latin typeface="Calibri" panose="020F0502020204030204" pitchFamily="34" charset="0"/>
              <a:cs typeface="Calibri" panose="020F0502020204030204" pitchFamily="34" charset="0"/>
            </a:rPr>
            <a:t>Column H: </a:t>
          </a:r>
          <a:r>
            <a:rPr lang="en-US" sz="1100" b="0">
              <a:solidFill>
                <a:sysClr val="windowText" lastClr="000000"/>
              </a:solidFill>
              <a:latin typeface="Calibri" panose="020F0502020204030204" pitchFamily="34" charset="0"/>
              <a:cs typeface="Calibri" panose="020F0502020204030204" pitchFamily="34" charset="0"/>
            </a:rPr>
            <a:t>Enter the</a:t>
          </a:r>
          <a:r>
            <a:rPr lang="en-US" sz="1100" b="0" baseline="0">
              <a:solidFill>
                <a:sysClr val="windowText" lastClr="000000"/>
              </a:solidFill>
              <a:latin typeface="Calibri" panose="020F0502020204030204" pitchFamily="34" charset="0"/>
              <a:cs typeface="Calibri" panose="020F0502020204030204" pitchFamily="34" charset="0"/>
            </a:rPr>
            <a:t> surface area of each permeable paver installation area </a:t>
          </a:r>
          <a:r>
            <a:rPr lang="en-US" sz="1100" b="1" baseline="0">
              <a:solidFill>
                <a:sysClr val="windowText" lastClr="000000"/>
              </a:solidFill>
              <a:latin typeface="Calibri" panose="020F0502020204030204" pitchFamily="34" charset="0"/>
              <a:cs typeface="Calibri" panose="020F0502020204030204" pitchFamily="34" charset="0"/>
            </a:rPr>
            <a:t>(in square feet</a:t>
          </a:r>
          <a:r>
            <a:rPr lang="en-US" sz="1100" b="0" baseline="0">
              <a:solidFill>
                <a:sysClr val="windowText" lastClr="000000"/>
              </a:solidFill>
              <a:latin typeface="Calibri" panose="020F0502020204030204" pitchFamily="34" charset="0"/>
              <a:cs typeface="Calibri" panose="020F0502020204030204" pitchFamily="34" charset="0"/>
            </a:rPr>
            <a:t>)</a:t>
          </a:r>
          <a:r>
            <a:rPr lang="en-US" sz="1100" b="0">
              <a:solidFill>
                <a:sysClr val="windowText" lastClr="000000"/>
              </a:solidFill>
              <a:latin typeface="Calibri" panose="020F0502020204030204" pitchFamily="34" charset="0"/>
              <a:cs typeface="Calibri" panose="020F0502020204030204" pitchFamily="34" charset="0"/>
            </a:rPr>
            <a:t>. </a:t>
          </a:r>
        </a:p>
        <a:p>
          <a:pPr marL="171450" indent="-171450">
            <a:buFont typeface="Arial" panose="020B0604020202020204" pitchFamily="34" charset="0"/>
            <a:buChar char="•"/>
          </a:pPr>
          <a:endParaRPr lang="en-US" sz="1100" b="0">
            <a:solidFill>
              <a:sysClr val="windowText" lastClr="00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Calibri" panose="020F0502020204030204" pitchFamily="34" charset="0"/>
              <a:ea typeface="+mn-ea"/>
              <a:cs typeface="Calibri" panose="020F0502020204030204" pitchFamily="34" charset="0"/>
            </a:rPr>
            <a:t>Column I: </a:t>
          </a:r>
          <a:r>
            <a:rPr lang="en-US" sz="1100" b="0">
              <a:solidFill>
                <a:schemeClr val="dk1"/>
              </a:solidFill>
              <a:effectLst/>
              <a:latin typeface="Calibri" panose="020F0502020204030204" pitchFamily="34" charset="0"/>
              <a:ea typeface="+mn-ea"/>
              <a:cs typeface="Calibri" panose="020F0502020204030204" pitchFamily="34" charset="0"/>
            </a:rPr>
            <a:t>This</a:t>
          </a:r>
          <a:r>
            <a:rPr lang="en-US" sz="1100" b="0" baseline="0">
              <a:solidFill>
                <a:schemeClr val="dk1"/>
              </a:solidFill>
              <a:effectLst/>
              <a:latin typeface="Calibri" panose="020F0502020204030204" pitchFamily="34" charset="0"/>
              <a:ea typeface="+mn-ea"/>
              <a:cs typeface="Calibri" panose="020F0502020204030204" pitchFamily="34" charset="0"/>
            </a:rPr>
            <a:t> column calculates the ratio of the impervious area immediately upstream of the practice compared to the area of the permeable paver installation (</a:t>
          </a:r>
          <a:r>
            <a:rPr lang="en-US" sz="1100" b="0" baseline="0">
              <a:solidFill>
                <a:srgbClr val="7030A0"/>
              </a:solidFill>
              <a:effectLst/>
              <a:latin typeface="Calibri" panose="020F0502020204030204" pitchFamily="34" charset="0"/>
              <a:ea typeface="+mn-ea"/>
              <a:cs typeface="Calibri" panose="020F0502020204030204" pitchFamily="34" charset="0"/>
            </a:rPr>
            <a:t>Column E x Column F from Tab WQ_1 </a:t>
          </a:r>
          <a:r>
            <a:rPr lang="en-US" sz="1100" b="0" baseline="0">
              <a:solidFill>
                <a:schemeClr val="dk1"/>
              </a:solidFill>
              <a:effectLst/>
              <a:latin typeface="Calibri" panose="020F0502020204030204" pitchFamily="34" charset="0"/>
              <a:ea typeface="+mn-ea"/>
              <a:cs typeface="Calibri" panose="020F0502020204030204" pitchFamily="34" charset="0"/>
            </a:rPr>
            <a:t>divided by Column H from this sheet)</a:t>
          </a:r>
          <a:r>
            <a:rPr lang="en-US" sz="1100" b="0">
              <a:solidFill>
                <a:schemeClr val="dk1"/>
              </a:solidFill>
              <a:effectLst/>
              <a:latin typeface="Calibri" panose="020F0502020204030204" pitchFamily="34" charset="0"/>
              <a:ea typeface="+mn-ea"/>
              <a:cs typeface="Calibri" panose="020F0502020204030204" pitchFamily="34" charset="0"/>
            </a:rPr>
            <a:t>. </a:t>
          </a:r>
          <a:endParaRPr lang="en-US" sz="1100">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b="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1">
              <a:solidFill>
                <a:sysClr val="windowText" lastClr="000000"/>
              </a:solidFill>
              <a:latin typeface="Calibri" panose="020F0502020204030204" pitchFamily="34" charset="0"/>
              <a:cs typeface="Calibri" panose="020F0502020204030204" pitchFamily="34" charset="0"/>
            </a:rPr>
            <a:t>Column J </a:t>
          </a:r>
          <a:r>
            <a:rPr lang="en-US" sz="1100" b="0">
              <a:solidFill>
                <a:sysClr val="windowText" lastClr="000000"/>
              </a:solidFill>
              <a:latin typeface="Calibri" panose="020F0502020204030204" pitchFamily="34" charset="0"/>
              <a:cs typeface="Calibri" panose="020F0502020204030204" pitchFamily="34" charset="0"/>
            </a:rPr>
            <a:t>calculates the portion of the WQv directed toward each installation that has been treated, based on the data entered on this worksheet.</a:t>
          </a:r>
        </a:p>
        <a:p>
          <a:pPr marL="171450" indent="-171450">
            <a:buFont typeface="Arial" panose="020B0604020202020204" pitchFamily="34" charset="0"/>
            <a:buChar char="•"/>
          </a:pPr>
          <a:endParaRPr lang="en-US" sz="1100" b="0">
            <a:solidFill>
              <a:sysClr val="windowText" lastClr="00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0">
              <a:solidFill>
                <a:srgbClr val="002060"/>
              </a:solidFill>
              <a:effectLst/>
              <a:latin typeface="Calibri" panose="020F0502020204030204" pitchFamily="34" charset="0"/>
              <a:ea typeface="+mn-ea"/>
              <a:cs typeface="Calibri" panose="020F0502020204030204" pitchFamily="34" charset="0"/>
            </a:rPr>
            <a:t>If an installation has insufficient surface area to fully capture the WQv being directed toward it, the remaining flowrate and volume should be assigned to the next paver installation (or other WQv Best Management Practice) downstream, based on direction of surface overflow.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a:solidFill>
                <a:srgbClr val="7030A0"/>
              </a:solidFill>
              <a:latin typeface="Calibri" panose="020F0502020204030204" pitchFamily="34" charset="0"/>
              <a:cs typeface="Calibri" panose="020F0502020204030204" pitchFamily="34" charset="0"/>
            </a:rPr>
            <a:t>If the WQv volume is not fully treated by a given paver installation, Tab WQ_3 (Design Calc 3) will calculate the WQv volume and rate of flow that should be assigned to the next downstream practice. Enter the appropriate values on Tab WQ_1 (Design Calc 1).</a:t>
          </a:r>
        </a:p>
        <a:p>
          <a:pPr marL="171450" indent="-171450">
            <a:buFont typeface="Arial" panose="020B0604020202020204" pitchFamily="34" charset="0"/>
            <a:buChar char="•"/>
          </a:pPr>
          <a:endParaRPr lang="en-US" sz="1100" b="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i="0" baseline="0">
              <a:solidFill>
                <a:srgbClr val="FF0000"/>
              </a:solidFill>
              <a:effectLst/>
              <a:latin typeface="Calibri" panose="020F0502020204030204" pitchFamily="34" charset="0"/>
              <a:ea typeface="+mn-ea"/>
              <a:cs typeface="Calibri" panose="020F0502020204030204" pitchFamily="34" charset="0"/>
            </a:rPr>
            <a:t>To avoid overwhelming any one practice, each BMP element needs to manage at least 30% of the WQv requirements. This includes the area that drains directly to the practice in addition to any remainder of WQv not treated by upstream practices. If this condition is not met, no treatment credit should be given for that specific permeable paver area. In that case, the value in Column J will be shaded orange. </a:t>
          </a:r>
          <a:r>
            <a:rPr lang="en-US" sz="1100" i="0" baseline="0">
              <a:solidFill>
                <a:srgbClr val="7030A0"/>
              </a:solidFill>
              <a:effectLst/>
              <a:latin typeface="Calibri" panose="020F0502020204030204" pitchFamily="34" charset="0"/>
              <a:ea typeface="+mn-ea"/>
              <a:cs typeface="Calibri" panose="020F0502020204030204" pitchFamily="34" charset="0"/>
            </a:rPr>
            <a:t>Refer to guidance in ISWMM Section 9.12-2.</a:t>
          </a:r>
          <a:endParaRPr lang="en-US" sz="1100">
            <a:solidFill>
              <a:srgbClr val="7030A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b="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100" b="0">
            <a:solidFill>
              <a:sysClr val="windowText" lastClr="000000"/>
            </a:solidFill>
            <a:latin typeface="+mn-l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0</xdr:colOff>
      <xdr:row>1</xdr:row>
      <xdr:rowOff>11429</xdr:rowOff>
    </xdr:from>
    <xdr:to>
      <xdr:col>24</xdr:col>
      <xdr:colOff>129540</xdr:colOff>
      <xdr:row>85</xdr:row>
      <xdr:rowOff>19050</xdr:rowOff>
    </xdr:to>
    <xdr:sp macro="" textlink="">
      <xdr:nvSpPr>
        <xdr:cNvPr id="2" name="TextBox 1">
          <a:extLst>
            <a:ext uri="{FF2B5EF4-FFF2-40B4-BE49-F238E27FC236}">
              <a16:creationId xmlns:a16="http://schemas.microsoft.com/office/drawing/2014/main" id="{05C3FA7F-9B86-4004-B416-F9B71641A999}"/>
            </a:ext>
          </a:extLst>
        </xdr:cNvPr>
        <xdr:cNvSpPr txBox="1"/>
      </xdr:nvSpPr>
      <xdr:spPr>
        <a:xfrm>
          <a:off x="10229850" y="182879"/>
          <a:ext cx="3387090" cy="1362837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WQ_3</a:t>
          </a:r>
          <a:r>
            <a:rPr lang="en-US" sz="1000" b="1" u="sng" baseline="0">
              <a:latin typeface="Calibri" panose="020F0502020204030204" pitchFamily="34" charset="0"/>
              <a:cs typeface="Calibri" panose="020F0502020204030204" pitchFamily="34" charset="0"/>
            </a:rPr>
            <a:t> (Design Calc 3) </a:t>
          </a:r>
          <a:r>
            <a:rPr lang="en-US" sz="1000" b="1" u="sng">
              <a:latin typeface="Calibri" panose="020F0502020204030204" pitchFamily="34" charset="0"/>
              <a:cs typeface="Calibri" panose="020F0502020204030204" pitchFamily="34" charset="0"/>
            </a:rPr>
            <a:t>Tab:</a:t>
          </a:r>
        </a:p>
        <a:p>
          <a:endParaRPr lang="en-US" sz="10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solidFill>
                <a:srgbClr val="FF0000"/>
              </a:solidFill>
              <a:latin typeface="Calibri" panose="020F0502020204030204" pitchFamily="34" charset="0"/>
              <a:cs typeface="Calibri" panose="020F0502020204030204" pitchFamily="34" charset="0"/>
            </a:rPr>
            <a:t>Complete data entry on tabs</a:t>
          </a:r>
          <a:r>
            <a:rPr lang="en-US" sz="1000" b="1" baseline="0">
              <a:solidFill>
                <a:srgbClr val="FF0000"/>
              </a:solidFill>
              <a:latin typeface="Calibri" panose="020F0502020204030204" pitchFamily="34" charset="0"/>
              <a:cs typeface="Calibri" panose="020F0502020204030204" pitchFamily="34" charset="0"/>
            </a:rPr>
            <a:t> </a:t>
          </a:r>
          <a:r>
            <a:rPr lang="en-US" sz="1000" b="1" i="0" baseline="0">
              <a:solidFill>
                <a:srgbClr val="FF0000"/>
              </a:solidFill>
              <a:effectLst/>
              <a:latin typeface="Calibri" panose="020F0502020204030204" pitchFamily="34" charset="0"/>
              <a:ea typeface="+mn-ea"/>
              <a:cs typeface="Calibri" panose="020F0502020204030204" pitchFamily="34" charset="0"/>
            </a:rPr>
            <a:t>WQ_1 (Design Calc 1) and WQ_2 (Design Calc 2) </a:t>
          </a:r>
          <a:r>
            <a:rPr lang="en-US" sz="1000" b="1" u="sng" baseline="0">
              <a:solidFill>
                <a:srgbClr val="FF0000"/>
              </a:solidFill>
              <a:latin typeface="Calibri" panose="020F0502020204030204" pitchFamily="34" charset="0"/>
              <a:cs typeface="Calibri" panose="020F0502020204030204" pitchFamily="34" charset="0"/>
            </a:rPr>
            <a:t>before</a:t>
          </a:r>
          <a:r>
            <a:rPr lang="en-US" sz="1000" b="1" baseline="0">
              <a:solidFill>
                <a:srgbClr val="FF0000"/>
              </a:solidFill>
              <a:latin typeface="Calibri" panose="020F0502020204030204" pitchFamily="34" charset="0"/>
              <a:cs typeface="Calibri" panose="020F0502020204030204" pitchFamily="34" charset="0"/>
            </a:rPr>
            <a:t> completing information on this worksheet.</a:t>
          </a: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solidFill>
                <a:srgbClr val="002060"/>
              </a:solidFill>
              <a:effectLst/>
              <a:latin typeface="Calibri" panose="020F0502020204030204" pitchFamily="34" charset="0"/>
              <a:ea typeface="+mn-ea"/>
              <a:cs typeface="Calibri" panose="020F0502020204030204" pitchFamily="34" charset="0"/>
            </a:rPr>
            <a:t>When completing Steps 5 and 6, </a:t>
          </a:r>
          <a:r>
            <a:rPr lang="en-US" sz="1000" u="sng" baseline="0">
              <a:solidFill>
                <a:srgbClr val="002060"/>
              </a:solidFill>
              <a:effectLst/>
              <a:latin typeface="Calibri" panose="020F0502020204030204" pitchFamily="34" charset="0"/>
              <a:ea typeface="+mn-ea"/>
              <a:cs typeface="Calibri" panose="020F0502020204030204" pitchFamily="34" charset="0"/>
            </a:rPr>
            <a:t>only count the filter and storage aggregate layers, and only those parts of those layers where water can be stored,</a:t>
          </a:r>
          <a:r>
            <a:rPr lang="en-US" sz="1000" baseline="0">
              <a:solidFill>
                <a:srgbClr val="002060"/>
              </a:solidFill>
              <a:effectLst/>
              <a:latin typeface="Calibri" panose="020F0502020204030204" pitchFamily="34" charset="0"/>
              <a:ea typeface="+mn-ea"/>
              <a:cs typeface="Calibri" panose="020F0502020204030204" pitchFamily="34" charset="0"/>
            </a:rPr>
            <a:t> based on guidance on </a:t>
          </a:r>
          <a:r>
            <a:rPr lang="en-US" sz="1000" baseline="0">
              <a:solidFill>
                <a:srgbClr val="7030A0"/>
              </a:solidFill>
              <a:effectLst/>
              <a:latin typeface="Calibri" panose="020F0502020204030204" pitchFamily="34" charset="0"/>
              <a:ea typeface="+mn-ea"/>
              <a:cs typeface="Calibri" panose="020F0502020204030204" pitchFamily="34" charset="0"/>
            </a:rPr>
            <a:t>page 29 of the ISWMM Permeable Pavement System section</a:t>
          </a:r>
          <a:r>
            <a:rPr lang="en-US" sz="1000" baseline="0">
              <a:solidFill>
                <a:srgbClr val="002060"/>
              </a:solidFill>
              <a:effectLst/>
              <a:latin typeface="Calibri" panose="020F0502020204030204" pitchFamily="34" charset="0"/>
              <a:ea typeface="+mn-ea"/>
              <a:cs typeface="Calibri" panose="020F0502020204030204" pitchFamily="34" charset="0"/>
            </a:rPr>
            <a:t>. See illustration excerpt to the right.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rgbClr val="00206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chemeClr val="dk1"/>
              </a:solidFill>
              <a:effectLst/>
              <a:latin typeface="Calibri" panose="020F0502020204030204" pitchFamily="34" charset="0"/>
              <a:ea typeface="+mn-ea"/>
              <a:cs typeface="Calibri" panose="020F0502020204030204" pitchFamily="34" charset="0"/>
            </a:rPr>
            <a:t>Column E:</a:t>
          </a:r>
          <a:r>
            <a:rPr lang="en-US" sz="1000" baseline="0">
              <a:solidFill>
                <a:schemeClr val="dk1"/>
              </a:solidFill>
              <a:effectLst/>
              <a:latin typeface="Calibri" panose="020F0502020204030204" pitchFamily="34" charset="0"/>
              <a:ea typeface="+mn-ea"/>
              <a:cs typeface="Calibri" panose="020F0502020204030204" pitchFamily="34" charset="0"/>
            </a:rPr>
            <a:t> This column calculates the volume of water expected to pass through the surface of the paver installation </a:t>
          </a:r>
          <a:r>
            <a:rPr lang="en-US" sz="1000" baseline="0">
              <a:solidFill>
                <a:srgbClr val="7030A0"/>
              </a:solidFill>
              <a:effectLst/>
              <a:latin typeface="Calibri" panose="020F0502020204030204" pitchFamily="34" charset="0"/>
              <a:ea typeface="+mn-ea"/>
              <a:cs typeface="Calibri" panose="020F0502020204030204" pitchFamily="34" charset="0"/>
            </a:rPr>
            <a:t>(Column F x Column J, both from Tab WQ_2).</a:t>
          </a:r>
          <a:endParaRPr lang="en-US" sz="1000">
            <a:solidFill>
              <a:srgbClr val="7030A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F:</a:t>
          </a:r>
          <a:r>
            <a:rPr lang="en-US" sz="1000" baseline="0">
              <a:latin typeface="Calibri" panose="020F0502020204030204" pitchFamily="34" charset="0"/>
              <a:cs typeface="Calibri" panose="020F0502020204030204" pitchFamily="34" charset="0"/>
            </a:rPr>
            <a:t> Enter data for aggregate volume (</a:t>
          </a:r>
          <a:r>
            <a:rPr lang="en-US" sz="1000" b="1" baseline="0">
              <a:latin typeface="Calibri" panose="020F0502020204030204" pitchFamily="34" charset="0"/>
              <a:cs typeface="Calibri" panose="020F0502020204030204" pitchFamily="34" charset="0"/>
            </a:rPr>
            <a:t>in cubic feet</a:t>
          </a:r>
          <a:r>
            <a:rPr lang="en-US" sz="1000" baseline="0">
              <a:latin typeface="Calibri" panose="020F0502020204030204" pitchFamily="34" charset="0"/>
              <a:cs typeface="Calibri" panose="020F0502020204030204" pitchFamily="34" charset="0"/>
            </a:rPr>
            <a:t>) for each paver area. </a:t>
          </a:r>
          <a:r>
            <a:rPr lang="en-US" sz="1000" baseline="0">
              <a:solidFill>
                <a:srgbClr val="002060"/>
              </a:solidFill>
              <a:effectLst/>
              <a:latin typeface="Calibri" panose="020F0502020204030204" pitchFamily="34" charset="0"/>
              <a:ea typeface="+mn-ea"/>
              <a:cs typeface="Calibri" panose="020F0502020204030204" pitchFamily="34" charset="0"/>
            </a:rPr>
            <a:t>Provide supporting calculations showing how aggregate volumes were calculated, based on ISWMM guidance as illustrated to right. If using baffles, </a:t>
          </a:r>
          <a:r>
            <a:rPr lang="en-US" sz="1000" baseline="0">
              <a:solidFill>
                <a:srgbClr val="7030A0"/>
              </a:solidFill>
              <a:effectLst/>
              <a:latin typeface="Calibri" panose="020F0502020204030204" pitchFamily="34" charset="0"/>
              <a:ea typeface="+mn-ea"/>
              <a:cs typeface="Calibri" panose="020F0502020204030204" pitchFamily="34" charset="0"/>
            </a:rPr>
            <a:t>see equation C8-S1-5 on page 14 of the ISWMM Permeable Pavement System section.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rgbClr val="00206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chemeClr val="dk1"/>
              </a:solidFill>
              <a:effectLst/>
              <a:latin typeface="Calibri" panose="020F0502020204030204" pitchFamily="34" charset="0"/>
              <a:ea typeface="+mn-ea"/>
              <a:cs typeface="Calibri" panose="020F0502020204030204" pitchFamily="34" charset="0"/>
            </a:rPr>
            <a:t>Column G:</a:t>
          </a:r>
          <a:r>
            <a:rPr lang="en-US" sz="1000" baseline="0">
              <a:solidFill>
                <a:schemeClr val="dk1"/>
              </a:solidFill>
              <a:effectLst/>
              <a:latin typeface="Calibri" panose="020F0502020204030204" pitchFamily="34" charset="0"/>
              <a:ea typeface="+mn-ea"/>
              <a:cs typeface="Calibri" panose="020F0502020204030204" pitchFamily="34" charset="0"/>
            </a:rPr>
            <a:t> Enter data for aggregate storage footprint area (</a:t>
          </a:r>
          <a:r>
            <a:rPr lang="en-US" sz="1000" b="1" baseline="0">
              <a:solidFill>
                <a:schemeClr val="dk1"/>
              </a:solidFill>
              <a:effectLst/>
              <a:latin typeface="Calibri" panose="020F0502020204030204" pitchFamily="34" charset="0"/>
              <a:ea typeface="+mn-ea"/>
              <a:cs typeface="Calibri" panose="020F0502020204030204" pitchFamily="34" charset="0"/>
            </a:rPr>
            <a:t>in square feet</a:t>
          </a:r>
          <a:r>
            <a:rPr lang="en-US" sz="1000" baseline="0">
              <a:solidFill>
                <a:schemeClr val="dk1"/>
              </a:solidFill>
              <a:effectLst/>
              <a:latin typeface="Calibri" panose="020F0502020204030204" pitchFamily="34" charset="0"/>
              <a:ea typeface="+mn-ea"/>
              <a:cs typeface="Calibri" panose="020F0502020204030204" pitchFamily="34" charset="0"/>
            </a:rPr>
            <a:t>) for each paver area. Provide supporting calculations showing how aggregate volumes were calculated, based on ISWMM guidance as illustrated to right. </a:t>
          </a:r>
          <a:r>
            <a:rPr lang="en-US" sz="1000" baseline="0">
              <a:solidFill>
                <a:srgbClr val="7030A0"/>
              </a:solidFill>
              <a:effectLst/>
              <a:latin typeface="Calibri" panose="020F0502020204030204" pitchFamily="34" charset="0"/>
              <a:ea typeface="+mn-ea"/>
              <a:cs typeface="Calibri" panose="020F0502020204030204" pitchFamily="34" charset="0"/>
            </a:rPr>
            <a:t>If using baffles, see equation C8-S1-5 on page 14 of the ISWMM Permeable Pavement System section.</a:t>
          </a:r>
          <a:endParaRPr lang="en-US" sz="1000">
            <a:solidFill>
              <a:srgbClr val="7030A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solidFill>
              <a:srgbClr val="002060"/>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chemeClr val="dk1"/>
              </a:solidFill>
              <a:effectLst/>
              <a:latin typeface="Calibri" panose="020F0502020204030204" pitchFamily="34" charset="0"/>
              <a:ea typeface="+mn-ea"/>
              <a:cs typeface="Calibri" panose="020F0502020204030204" pitchFamily="34" charset="0"/>
            </a:rPr>
            <a:t>Column I:</a:t>
          </a:r>
          <a:r>
            <a:rPr lang="en-US" sz="1000" baseline="0">
              <a:solidFill>
                <a:schemeClr val="dk1"/>
              </a:solidFill>
              <a:effectLst/>
              <a:latin typeface="Calibri" panose="020F0502020204030204" pitchFamily="34" charset="0"/>
              <a:ea typeface="+mn-ea"/>
              <a:cs typeface="Calibri" panose="020F0502020204030204" pitchFamily="34" charset="0"/>
            </a:rPr>
            <a:t> This column calculates the storage depth required to store the volume of water that passes through the paver surface (Column E</a:t>
          </a:r>
          <a:r>
            <a:rPr lang="en-US" sz="1000" baseline="0">
              <a:solidFill>
                <a:sysClr val="windowText" lastClr="000000"/>
              </a:solidFill>
              <a:effectLst/>
              <a:latin typeface="Calibri" panose="020F0502020204030204" pitchFamily="34" charset="0"/>
              <a:ea typeface="+mn-ea"/>
              <a:cs typeface="Calibri" panose="020F0502020204030204" pitchFamily="34" charset="0"/>
            </a:rPr>
            <a:t>) and aggregate storage volume footprint area (Column G), </a:t>
          </a:r>
          <a:r>
            <a:rPr lang="en-US" sz="1000" baseline="0">
              <a:solidFill>
                <a:srgbClr val="7030A0"/>
              </a:solidFill>
              <a:effectLst/>
              <a:latin typeface="Calibri" panose="020F0502020204030204" pitchFamily="34" charset="0"/>
              <a:ea typeface="+mn-ea"/>
              <a:cs typeface="Calibri" panose="020F0502020204030204" pitchFamily="34" charset="0"/>
            </a:rPr>
            <a:t>based on ISWMM Equation C8-S1-4 on page 13 of the ISWMM Permeable Pavement System section.</a:t>
          </a:r>
          <a:endParaRPr lang="en-US" sz="1000">
            <a:solidFill>
              <a:srgbClr val="7030A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J</a:t>
          </a:r>
          <a:r>
            <a:rPr lang="en-US" sz="1000" baseline="0">
              <a:latin typeface="Calibri" panose="020F0502020204030204" pitchFamily="34" charset="0"/>
              <a:cs typeface="Calibri" panose="020F0502020204030204" pitchFamily="34" charset="0"/>
            </a:rPr>
            <a:t>: Enter data for storage depth (in feet) for each area.  Use the maximum depth of water stored.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aseline="0">
              <a:latin typeface="Calibri" panose="020F0502020204030204" pitchFamily="34" charset="0"/>
              <a:cs typeface="Calibri" panose="020F0502020204030204" pitchFamily="34" charset="0"/>
            </a:rPr>
            <a:t>For installations where subsurface storage volumes are interconnected, the designer should separate the storage provided by assigning a portion of the total aggregate volume to each of the connected paver installations. </a:t>
          </a:r>
          <a:r>
            <a:rPr lang="en-US" sz="1000" i="1" baseline="0">
              <a:solidFill>
                <a:srgbClr val="002060"/>
              </a:solidFill>
              <a:latin typeface="Calibri" panose="020F0502020204030204" pitchFamily="34" charset="0"/>
              <a:cs typeface="Calibri" panose="020F0502020204030204" pitchFamily="34" charset="0"/>
            </a:rPr>
            <a:t>For example, consider a situation where one connected volume of aggregate storage is proposed, but runoff may enter it through two separate permeable pavement surface areas. In such a case, it would be recommended to assign part of the aggregate storage volume to each paver installation (perhaps by the ratio of the total WQv volume each installation is expected to intercept).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i="0" baseline="0">
              <a:solidFill>
                <a:schemeClr val="dk1"/>
              </a:solidFill>
              <a:effectLst/>
              <a:latin typeface="Calibri" panose="020F0502020204030204" pitchFamily="34" charset="0"/>
              <a:ea typeface="+mn-ea"/>
              <a:cs typeface="Calibri" panose="020F0502020204030204" pitchFamily="34" charset="0"/>
            </a:rPr>
            <a:t>Column O</a:t>
          </a:r>
          <a:r>
            <a:rPr lang="en-US" sz="1000" i="0" baseline="0">
              <a:solidFill>
                <a:schemeClr val="dk1"/>
              </a:solidFill>
              <a:effectLst/>
              <a:latin typeface="Calibri" panose="020F0502020204030204" pitchFamily="34" charset="0"/>
              <a:ea typeface="+mn-ea"/>
              <a:cs typeface="Calibri" panose="020F0502020204030204" pitchFamily="34" charset="0"/>
            </a:rPr>
            <a:t> calculates the portion of the WQv directed toward each installation that has been treated, based on the data entered on this worksheet.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i="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i="0" baseline="0">
              <a:solidFill>
                <a:srgbClr val="FF0000"/>
              </a:solidFill>
              <a:effectLst/>
              <a:latin typeface="Calibri" panose="020F0502020204030204" pitchFamily="34" charset="0"/>
              <a:ea typeface="+mn-ea"/>
              <a:cs typeface="Calibri" panose="020F0502020204030204" pitchFamily="34" charset="0"/>
            </a:rPr>
            <a:t>To avoid overwhelming any one practice, each BMP element needs to manage at least 30% of the WQv requirements. This includes the area that drains directly to the practice in addition to any remainder of WQv not treated by upstream practices. If this condition is not met, no treatment credit should be given for that specific permeable paver area. In that case, the value in Column O will be shaded orange. </a:t>
          </a:r>
          <a:r>
            <a:rPr lang="en-US" sz="1000" i="0" baseline="0">
              <a:solidFill>
                <a:srgbClr val="7030A0"/>
              </a:solidFill>
              <a:effectLst/>
              <a:latin typeface="Calibri" panose="020F0502020204030204" pitchFamily="34" charset="0"/>
              <a:ea typeface="+mn-ea"/>
              <a:cs typeface="Calibri" panose="020F0502020204030204" pitchFamily="34" charset="0"/>
            </a:rPr>
            <a:t>Refer to ISWMM Section 9.12-2.</a:t>
          </a:r>
          <a:endParaRPr lang="en-US" sz="1000">
            <a:solidFill>
              <a:srgbClr val="7030A0"/>
            </a:solidFill>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Columns P and Q: </a:t>
          </a:r>
          <a:r>
            <a:rPr lang="en-US" sz="1000" baseline="0">
              <a:latin typeface="Calibri" panose="020F0502020204030204" pitchFamily="34" charset="0"/>
              <a:cs typeface="Calibri" panose="020F0502020204030204" pitchFamily="34" charset="0"/>
            </a:rPr>
            <a:t>If an installation has insufficient surface area or subsurface storage volume to fully capture the WQv being directed toward it, the worksheet will calculate the WQv volume and rate of flow that should be assigned to the next downstream paver installation (or other WQv Best Management Practice), based on direction of surface overflow.  </a:t>
          </a:r>
          <a:r>
            <a:rPr lang="en-US" sz="1000" i="1" baseline="0">
              <a:solidFill>
                <a:srgbClr val="002060"/>
              </a:solidFill>
              <a:latin typeface="Calibri" panose="020F0502020204030204" pitchFamily="34" charset="0"/>
              <a:cs typeface="Calibri" panose="020F0502020204030204" pitchFamily="34" charset="0"/>
            </a:rPr>
            <a:t>For example, if a paver installation only has 90% of the area required to intercept the WQv, the remaining 10% of the WQv should be added as runoff to the next paver area downstream. </a:t>
          </a:r>
          <a:r>
            <a:rPr lang="en-US" sz="1000" i="0" baseline="0">
              <a:solidFill>
                <a:srgbClr val="FF0000"/>
              </a:solidFill>
              <a:latin typeface="Calibri" panose="020F0502020204030204" pitchFamily="34" charset="0"/>
              <a:cs typeface="Calibri" panose="020F0502020204030204" pitchFamily="34" charset="0"/>
            </a:rPr>
            <a:t>If less than 30% of the required volume is treated, Columns P and Q will adjust to direct the entire flowrate and volume to the next downstream practice. </a:t>
          </a:r>
          <a:r>
            <a:rPr lang="en-US" sz="1000" i="0" baseline="0">
              <a:solidFill>
                <a:srgbClr val="7030A0"/>
              </a:solidFill>
              <a:latin typeface="Calibri" panose="020F0502020204030204" pitchFamily="34" charset="0"/>
              <a:cs typeface="Calibri" panose="020F0502020204030204" pitchFamily="34" charset="0"/>
            </a:rPr>
            <a:t>This data should be added in the appropriate row for the downstream practice in the blue and yellow cells on Tab WQ_1. The color of the columns on this page correspond to the same color column on Table WQ_1.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0" i="0"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0" i="0" baseline="0">
              <a:solidFill>
                <a:srgbClr val="FF0000"/>
              </a:solidFill>
              <a:effectLst/>
              <a:latin typeface="Calibri" panose="020F0502020204030204" pitchFamily="34" charset="0"/>
              <a:ea typeface="+mn-ea"/>
              <a:cs typeface="Calibri" panose="020F0502020204030204" pitchFamily="34" charset="0"/>
            </a:rPr>
            <a:t>If the untreated WQv is directed to some other type of water quality BMP (bioretention cell, bioswale, etc.), provide a separate description of that arrangement and include separate documentation for that practice, as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i="1" baseline="0">
            <a:solidFill>
              <a:schemeClr val="dk1"/>
            </a:solidFill>
            <a:effectLst/>
            <a:latin typeface="+mn-lt"/>
            <a:ea typeface="+mn-ea"/>
            <a:cs typeface="+mn-cs"/>
          </a:endParaRPr>
        </a:p>
      </xdr:txBody>
    </xdr:sp>
    <xdr:clientData/>
  </xdr:twoCellAnchor>
  <xdr:twoCellAnchor editAs="oneCell">
    <xdr:from>
      <xdr:col>25</xdr:col>
      <xdr:colOff>33338</xdr:colOff>
      <xdr:row>2</xdr:row>
      <xdr:rowOff>85725</xdr:rowOff>
    </xdr:from>
    <xdr:to>
      <xdr:col>30</xdr:col>
      <xdr:colOff>552450</xdr:colOff>
      <xdr:row>9</xdr:row>
      <xdr:rowOff>596606</xdr:rowOff>
    </xdr:to>
    <xdr:pic>
      <xdr:nvPicPr>
        <xdr:cNvPr id="3" name="Picture 2">
          <a:extLst>
            <a:ext uri="{FF2B5EF4-FFF2-40B4-BE49-F238E27FC236}">
              <a16:creationId xmlns:a16="http://schemas.microsoft.com/office/drawing/2014/main" id="{FDC26B68-C667-4D32-AB4F-F39547539717}"/>
            </a:ext>
          </a:extLst>
        </xdr:cNvPr>
        <xdr:cNvPicPr>
          <a:picLocks noChangeAspect="1"/>
        </xdr:cNvPicPr>
      </xdr:nvPicPr>
      <xdr:blipFill>
        <a:blip xmlns:r="http://schemas.openxmlformats.org/officeDocument/2006/relationships" r:embed="rId1"/>
        <a:stretch>
          <a:fillRect/>
        </a:stretch>
      </xdr:blipFill>
      <xdr:spPr>
        <a:xfrm>
          <a:off x="8501063" y="10572750"/>
          <a:ext cx="3471862" cy="1463381"/>
        </a:xfrm>
        <a:prstGeom prst="rect">
          <a:avLst/>
        </a:prstGeom>
      </xdr:spPr>
    </xdr:pic>
    <xdr:clientData/>
  </xdr:twoCellAnchor>
  <xdr:twoCellAnchor editAs="oneCell">
    <xdr:from>
      <xdr:col>25</xdr:col>
      <xdr:colOff>47625</xdr:colOff>
      <xdr:row>13</xdr:row>
      <xdr:rowOff>38101</xdr:rowOff>
    </xdr:from>
    <xdr:to>
      <xdr:col>30</xdr:col>
      <xdr:colOff>542925</xdr:colOff>
      <xdr:row>23</xdr:row>
      <xdr:rowOff>110573</xdr:rowOff>
    </xdr:to>
    <xdr:pic>
      <xdr:nvPicPr>
        <xdr:cNvPr id="4" name="Picture 3">
          <a:extLst>
            <a:ext uri="{FF2B5EF4-FFF2-40B4-BE49-F238E27FC236}">
              <a16:creationId xmlns:a16="http://schemas.microsoft.com/office/drawing/2014/main" id="{A20D13F7-BA5D-4B4F-A49A-946E119687D5}"/>
            </a:ext>
          </a:extLst>
        </xdr:cNvPr>
        <xdr:cNvPicPr>
          <a:picLocks noChangeAspect="1"/>
        </xdr:cNvPicPr>
      </xdr:nvPicPr>
      <xdr:blipFill>
        <a:blip xmlns:r="http://schemas.openxmlformats.org/officeDocument/2006/relationships" r:embed="rId2"/>
        <a:stretch>
          <a:fillRect/>
        </a:stretch>
      </xdr:blipFill>
      <xdr:spPr>
        <a:xfrm>
          <a:off x="8515350" y="12582526"/>
          <a:ext cx="3448050" cy="15964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1</xdr:row>
      <xdr:rowOff>11431</xdr:rowOff>
    </xdr:from>
    <xdr:to>
      <xdr:col>18</xdr:col>
      <xdr:colOff>129540</xdr:colOff>
      <xdr:row>42</xdr:row>
      <xdr:rowOff>228600</xdr:rowOff>
    </xdr:to>
    <xdr:sp macro="" textlink="">
      <xdr:nvSpPr>
        <xdr:cNvPr id="2" name="TextBox 1">
          <a:extLst>
            <a:ext uri="{FF2B5EF4-FFF2-40B4-BE49-F238E27FC236}">
              <a16:creationId xmlns:a16="http://schemas.microsoft.com/office/drawing/2014/main" id="{84C7C526-8E51-4D4C-95B5-6DC231B4F03C}"/>
            </a:ext>
          </a:extLst>
        </xdr:cNvPr>
        <xdr:cNvSpPr txBox="1"/>
      </xdr:nvSpPr>
      <xdr:spPr>
        <a:xfrm>
          <a:off x="6915150" y="182881"/>
          <a:ext cx="3387090" cy="744664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u="sng">
              <a:latin typeface="Calibri" panose="020F0502020204030204" pitchFamily="34" charset="0"/>
              <a:cs typeface="Calibri" panose="020F0502020204030204" pitchFamily="34" charset="0"/>
            </a:rPr>
            <a:t>User Guidance for WQ_4 (Design Calc</a:t>
          </a:r>
          <a:r>
            <a:rPr lang="en-US" sz="1000" b="1" u="sng" baseline="0">
              <a:latin typeface="Calibri" panose="020F0502020204030204" pitchFamily="34" charset="0"/>
              <a:cs typeface="Calibri" panose="020F0502020204030204" pitchFamily="34" charset="0"/>
            </a:rPr>
            <a:t> 4) </a:t>
          </a:r>
          <a:r>
            <a:rPr lang="en-US" sz="1000" b="1" u="sng">
              <a:latin typeface="Calibri" panose="020F0502020204030204" pitchFamily="34" charset="0"/>
              <a:cs typeface="Calibri" panose="020F0502020204030204" pitchFamily="34" charset="0"/>
            </a:rPr>
            <a:t>Tab:</a:t>
          </a:r>
        </a:p>
        <a:p>
          <a:endParaRPr lang="en-US" sz="10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00" b="1">
              <a:solidFill>
                <a:srgbClr val="FF0000"/>
              </a:solidFill>
              <a:latin typeface="Calibri" panose="020F0502020204030204" pitchFamily="34" charset="0"/>
              <a:cs typeface="Calibri" panose="020F0502020204030204" pitchFamily="34" charset="0"/>
            </a:rPr>
            <a:t>Complete data entry on tabs WQ_1 through WQ_3</a:t>
          </a:r>
          <a:r>
            <a:rPr lang="en-US" sz="1000" b="1" baseline="0">
              <a:solidFill>
                <a:srgbClr val="FF0000"/>
              </a:solidFill>
              <a:latin typeface="Calibri" panose="020F0502020204030204" pitchFamily="34" charset="0"/>
              <a:cs typeface="Calibri" panose="020F0502020204030204" pitchFamily="34" charset="0"/>
            </a:rPr>
            <a:t> </a:t>
          </a:r>
          <a:r>
            <a:rPr lang="en-US" sz="1000" b="1" u="sng" baseline="0">
              <a:solidFill>
                <a:srgbClr val="FF0000"/>
              </a:solidFill>
              <a:latin typeface="Calibri" panose="020F0502020204030204" pitchFamily="34" charset="0"/>
              <a:cs typeface="Calibri" panose="020F0502020204030204" pitchFamily="34" charset="0"/>
            </a:rPr>
            <a:t>before</a:t>
          </a:r>
          <a:r>
            <a:rPr lang="en-US" sz="1000" b="1" baseline="0">
              <a:solidFill>
                <a:srgbClr val="FF0000"/>
              </a:solidFill>
              <a:latin typeface="Calibri" panose="020F0502020204030204" pitchFamily="34" charset="0"/>
              <a:cs typeface="Calibri" panose="020F0502020204030204" pitchFamily="34" charset="0"/>
            </a:rPr>
            <a:t> completing information on this worksheet.</a:t>
          </a:r>
        </a:p>
        <a:p>
          <a:pPr marL="171450" indent="-171450">
            <a:buFont typeface="Arial" panose="020B0604020202020204" pitchFamily="34" charset="0"/>
            <a:buChar char="•"/>
          </a:pPr>
          <a:endParaRPr lang="en-US" sz="1000" b="1" baseline="0">
            <a:solidFill>
              <a:srgbClr val="FF0000"/>
            </a:solidFill>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rgbClr val="FF0000"/>
              </a:solidFill>
              <a:effectLst/>
              <a:latin typeface="Calibri" panose="020F0502020204030204" pitchFamily="34" charset="0"/>
              <a:ea typeface="+mn-ea"/>
              <a:cs typeface="Calibri" panose="020F0502020204030204" pitchFamily="34" charset="0"/>
            </a:rPr>
            <a:t>Columns H-J </a:t>
          </a:r>
          <a:r>
            <a:rPr lang="en-US" sz="1000" b="0" baseline="0">
              <a:solidFill>
                <a:srgbClr val="FF0000"/>
              </a:solidFill>
              <a:effectLst/>
              <a:latin typeface="Calibri" panose="020F0502020204030204" pitchFamily="34" charset="0"/>
              <a:ea typeface="+mn-ea"/>
              <a:cs typeface="Calibri" panose="020F0502020204030204" pitchFamily="34" charset="0"/>
            </a:rPr>
            <a:t>of this form only need to be completed if there is more than 3" depth of storage aggregate material located below the flowline of the subdrain system. That part of this sheet is used to verify that water captured in the space below the subdrain will percolate into subsoil layers within 48 hours of a storm event.</a:t>
          </a:r>
          <a:endParaRPr lang="en-US" sz="1000" b="0">
            <a:solidFill>
              <a:srgbClr val="FF0000"/>
            </a:solidFill>
            <a:effectLst/>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E </a:t>
          </a:r>
          <a:r>
            <a:rPr lang="en-US" sz="1000" baseline="0">
              <a:latin typeface="Calibri" panose="020F0502020204030204" pitchFamily="34" charset="0"/>
              <a:cs typeface="Calibri" panose="020F0502020204030204" pitchFamily="34" charset="0"/>
            </a:rPr>
            <a:t>solves for the design flow rate expected to drain the system over a 48 hour period. This is used in selecting the size (diameter) of the subdrain system. </a:t>
          </a:r>
          <a:r>
            <a:rPr lang="en-US" sz="1000" u="sng" baseline="0">
              <a:solidFill>
                <a:srgbClr val="002060"/>
              </a:solidFill>
              <a:latin typeface="Calibri" panose="020F0502020204030204" pitchFamily="34" charset="0"/>
              <a:cs typeface="Calibri" panose="020F0502020204030204" pitchFamily="34" charset="0"/>
            </a:rPr>
            <a:t>This is not meant to calculate the allowable discharge rate if the system is being used for stormwater detention.</a:t>
          </a:r>
          <a:r>
            <a:rPr lang="en-US" sz="1000" baseline="0">
              <a:latin typeface="Calibri" panose="020F0502020204030204" pitchFamily="34" charset="0"/>
              <a:cs typeface="Calibri" panose="020F0502020204030204" pitchFamily="34" charset="0"/>
            </a:rPr>
            <a:t> Refer to Tabs DE_1 to DE_4 related to detention sizing and routing calculations and reporting. </a:t>
          </a:r>
          <a:r>
            <a:rPr lang="en-US" sz="1000" baseline="0">
              <a:solidFill>
                <a:srgbClr val="7030A0"/>
              </a:solidFill>
              <a:latin typeface="Calibri" panose="020F0502020204030204" pitchFamily="34" charset="0"/>
              <a:cs typeface="Calibri" panose="020F0502020204030204" pitchFamily="34" charset="0"/>
            </a:rPr>
            <a:t>See also pages 15-17 and page 25 of the Permeable Pavement Systems section of ISWMM.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F: </a:t>
          </a:r>
          <a:r>
            <a:rPr lang="en-US" sz="1000" baseline="0">
              <a:latin typeface="Calibri" panose="020F0502020204030204" pitchFamily="34" charset="0"/>
              <a:cs typeface="Calibri" panose="020F0502020204030204" pitchFamily="34" charset="0"/>
            </a:rPr>
            <a:t>The aggregate footprint area (area below which percolation into subsoil layers will occur) is </a:t>
          </a:r>
          <a:r>
            <a:rPr lang="en-US" sz="1000" baseline="0">
              <a:solidFill>
                <a:srgbClr val="7030A0"/>
              </a:solidFill>
              <a:latin typeface="Calibri" panose="020F0502020204030204" pitchFamily="34" charset="0"/>
              <a:cs typeface="Calibri" panose="020F0502020204030204" pitchFamily="34" charset="0"/>
            </a:rPr>
            <a:t>from data entered in Column G on Tab WQ_3.</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solidFill>
                <a:schemeClr val="dk1"/>
              </a:solidFill>
              <a:effectLst/>
              <a:latin typeface="Calibri" panose="020F0502020204030204" pitchFamily="34" charset="0"/>
              <a:ea typeface="+mn-ea"/>
              <a:cs typeface="Calibri" panose="020F0502020204030204" pitchFamily="34" charset="0"/>
            </a:rPr>
            <a:t>Column G </a:t>
          </a:r>
          <a:r>
            <a:rPr lang="en-US" sz="1000" b="0" baseline="0">
              <a:solidFill>
                <a:schemeClr val="dk1"/>
              </a:solidFill>
              <a:effectLst/>
              <a:latin typeface="Calibri" panose="020F0502020204030204" pitchFamily="34" charset="0"/>
              <a:ea typeface="+mn-ea"/>
              <a:cs typeface="Calibri" panose="020F0502020204030204" pitchFamily="34" charset="0"/>
            </a:rPr>
            <a:t>calculates the minimum length of subdrain that should be provided within the </a:t>
          </a:r>
          <a:r>
            <a:rPr lang="en-US" sz="1000" baseline="0">
              <a:solidFill>
                <a:schemeClr val="dk1"/>
              </a:solidFill>
              <a:effectLst/>
              <a:latin typeface="Calibri" panose="020F0502020204030204" pitchFamily="34" charset="0"/>
              <a:ea typeface="+mn-ea"/>
              <a:cs typeface="Calibri" panose="020F0502020204030204" pitchFamily="34" charset="0"/>
            </a:rPr>
            <a:t>aggregate footprint area.</a:t>
          </a:r>
          <a:endParaRPr lang="en-US" sz="1000">
            <a:effectLst/>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H: </a:t>
          </a:r>
          <a:r>
            <a:rPr lang="en-US" sz="1000" b="0" baseline="0">
              <a:latin typeface="Calibri" panose="020F0502020204030204" pitchFamily="34" charset="0"/>
              <a:cs typeface="Calibri" panose="020F0502020204030204" pitchFamily="34" charset="0"/>
            </a:rPr>
            <a:t>Enter the depth of aggregate that can store water that is located below the flowline of the subdrain (</a:t>
          </a:r>
          <a:r>
            <a:rPr lang="en-US" sz="1000" b="1" baseline="0">
              <a:latin typeface="Calibri" panose="020F0502020204030204" pitchFamily="34" charset="0"/>
              <a:cs typeface="Calibri" panose="020F0502020204030204" pitchFamily="34" charset="0"/>
            </a:rPr>
            <a:t>in feet</a:t>
          </a:r>
          <a:r>
            <a:rPr lang="en-US" sz="1000" b="0" baseline="0">
              <a:latin typeface="Calibri" panose="020F0502020204030204" pitchFamily="34" charset="0"/>
              <a:cs typeface="Calibri" panose="020F0502020204030204" pitchFamily="34" charset="0"/>
            </a:rPr>
            <a:t>).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1"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I: </a:t>
          </a:r>
          <a:r>
            <a:rPr lang="en-US" sz="1000" baseline="0">
              <a:latin typeface="Calibri" panose="020F0502020204030204" pitchFamily="34" charset="0"/>
              <a:cs typeface="Calibri" panose="020F0502020204030204" pitchFamily="34" charset="0"/>
            </a:rPr>
            <a:t>Enter the available water storage volume below the subdrain. The default value in the spreadsheet should be Column F x Column H. If storage below the subdrain is different than that value, it may be entered manually. </a:t>
          </a:r>
          <a:r>
            <a:rPr lang="en-US" sz="1000" baseline="0">
              <a:solidFill>
                <a:srgbClr val="002060"/>
              </a:solidFill>
              <a:latin typeface="Calibri" panose="020F0502020204030204" pitchFamily="34" charset="0"/>
              <a:cs typeface="Calibri" panose="020F0502020204030204" pitchFamily="34" charset="0"/>
            </a:rPr>
            <a:t>In such a case, include separate calculations, as applicable.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b="1" baseline="0">
              <a:latin typeface="Calibri" panose="020F0502020204030204" pitchFamily="34" charset="0"/>
              <a:cs typeface="Calibri" panose="020F0502020204030204" pitchFamily="34" charset="0"/>
            </a:rPr>
            <a:t>Column J: </a:t>
          </a:r>
          <a:r>
            <a:rPr lang="en-US" sz="1000" baseline="0">
              <a:latin typeface="Calibri" panose="020F0502020204030204" pitchFamily="34" charset="0"/>
              <a:cs typeface="Calibri" panose="020F0502020204030204" pitchFamily="34" charset="0"/>
            </a:rPr>
            <a:t>Enter the infiltration rate of the soil layers below the aggregate layers. </a:t>
          </a:r>
          <a:r>
            <a:rPr lang="en-US" sz="1000" baseline="0">
              <a:solidFill>
                <a:srgbClr val="002060"/>
              </a:solidFill>
              <a:latin typeface="Calibri" panose="020F0502020204030204" pitchFamily="34" charset="0"/>
              <a:cs typeface="Calibri" panose="020F0502020204030204" pitchFamily="34" charset="0"/>
            </a:rPr>
            <a:t>Provide supporting documentation on how rates were established.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00" i="0" baseline="0">
              <a:latin typeface="Calibri" panose="020F0502020204030204" pitchFamily="34" charset="0"/>
              <a:cs typeface="Calibri" panose="020F0502020204030204" pitchFamily="34" charset="0"/>
            </a:rPr>
            <a:t>If </a:t>
          </a:r>
          <a:r>
            <a:rPr lang="en-US" sz="1000" b="1" i="0" baseline="0">
              <a:latin typeface="Calibri" panose="020F0502020204030204" pitchFamily="34" charset="0"/>
              <a:cs typeface="Calibri" panose="020F0502020204030204" pitchFamily="34" charset="0"/>
            </a:rPr>
            <a:t>Column K</a:t>
          </a:r>
          <a:r>
            <a:rPr lang="en-US" sz="1000" i="0" baseline="0">
              <a:latin typeface="Calibri" panose="020F0502020204030204" pitchFamily="34" charset="0"/>
              <a:cs typeface="Calibri" panose="020F0502020204030204" pitchFamily="34" charset="0"/>
            </a:rPr>
            <a:t> calculates a drawdown period of more than 48 hours, either the depth of aggregate below the subdrain should be reduced, or the footprint area of the system should be increased.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00" i="1" baseline="0">
            <a:solidFill>
              <a:schemeClr val="dk1"/>
            </a:solidFill>
            <a:effectLst/>
            <a:latin typeface="Calibri" panose="020F0502020204030204" pitchFamily="34" charset="0"/>
            <a:ea typeface="+mn-ea"/>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kumimoji="0" lang="en-US" sz="1100" b="0" i="1" u="none" strike="noStrike" kern="0" cap="none" spc="0" normalizeH="0" baseline="0" noProof="0">
            <a:ln>
              <a:noFill/>
            </a:ln>
            <a:solidFill>
              <a:prstClr val="black"/>
            </a:solidFill>
            <a:effectLst/>
            <a:uLnTx/>
            <a:uFillTx/>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i="1" baseline="0">
            <a:latin typeface="+mn-l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1</xdr:row>
      <xdr:rowOff>9526</xdr:rowOff>
    </xdr:from>
    <xdr:to>
      <xdr:col>16</xdr:col>
      <xdr:colOff>133350</xdr:colOff>
      <xdr:row>8</xdr:row>
      <xdr:rowOff>28575</xdr:rowOff>
    </xdr:to>
    <xdr:sp macro="" textlink="">
      <xdr:nvSpPr>
        <xdr:cNvPr id="2" name="TextBox 1">
          <a:extLst>
            <a:ext uri="{FF2B5EF4-FFF2-40B4-BE49-F238E27FC236}">
              <a16:creationId xmlns:a16="http://schemas.microsoft.com/office/drawing/2014/main" id="{3A7F01D3-F9C8-4161-8C70-C050B947D154}"/>
            </a:ext>
          </a:extLst>
        </xdr:cNvPr>
        <xdr:cNvSpPr txBox="1"/>
      </xdr:nvSpPr>
      <xdr:spPr>
        <a:xfrm>
          <a:off x="9858375" y="171451"/>
          <a:ext cx="3676650" cy="10191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CL_2 (Project Review) Tab:</a:t>
          </a:r>
        </a:p>
        <a:p>
          <a:endParaRPr lang="en-US" sz="105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0" i="0">
              <a:solidFill>
                <a:sysClr val="windowText" lastClr="000000"/>
              </a:solidFill>
              <a:latin typeface="Calibri" panose="020F0502020204030204" pitchFamily="34" charset="0"/>
              <a:cs typeface="Calibri" panose="020F0502020204030204" pitchFamily="34" charset="0"/>
            </a:rPr>
            <a:t>Complete this worksheet by</a:t>
          </a:r>
          <a:r>
            <a:rPr lang="en-US" sz="1050" b="0" i="0" baseline="0">
              <a:solidFill>
                <a:sysClr val="windowText" lastClr="000000"/>
              </a:solidFill>
              <a:latin typeface="Calibri" panose="020F0502020204030204" pitchFamily="34" charset="0"/>
              <a:cs typeface="Calibri" panose="020F0502020204030204" pitchFamily="34" charset="0"/>
            </a:rPr>
            <a:t> answering all questions.</a:t>
          </a:r>
        </a:p>
        <a:p>
          <a:pPr marL="171450" indent="-171450">
            <a:buFont typeface="Arial" panose="020B0604020202020204" pitchFamily="34" charset="0"/>
            <a:buChar char="•"/>
          </a:pPr>
          <a:endParaRPr lang="en-US" sz="1050" b="0" i="0" baseline="0">
            <a:solidFill>
              <a:sysClr val="windowText" lastClr="000000"/>
            </a:solidFill>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0" i="0" baseline="0">
              <a:solidFill>
                <a:sysClr val="windowText" lastClr="000000"/>
              </a:solidFill>
              <a:latin typeface="Calibri" panose="020F0502020204030204" pitchFamily="34" charset="0"/>
              <a:cs typeface="Calibri" panose="020F0502020204030204" pitchFamily="34" charset="0"/>
            </a:rPr>
            <a:t>Proceed to page 2 of this worksheet.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1</xdr:row>
      <xdr:rowOff>9527</xdr:rowOff>
    </xdr:from>
    <xdr:to>
      <xdr:col>16</xdr:col>
      <xdr:colOff>133350</xdr:colOff>
      <xdr:row>7</xdr:row>
      <xdr:rowOff>0</xdr:rowOff>
    </xdr:to>
    <xdr:sp macro="" textlink="">
      <xdr:nvSpPr>
        <xdr:cNvPr id="2" name="TextBox 1">
          <a:extLst>
            <a:ext uri="{FF2B5EF4-FFF2-40B4-BE49-F238E27FC236}">
              <a16:creationId xmlns:a16="http://schemas.microsoft.com/office/drawing/2014/main" id="{CAAE8D2B-25A6-4E60-BB60-0C87A70FFB81}"/>
            </a:ext>
          </a:extLst>
        </xdr:cNvPr>
        <xdr:cNvSpPr txBox="1"/>
      </xdr:nvSpPr>
      <xdr:spPr>
        <a:xfrm>
          <a:off x="9858375" y="180977"/>
          <a:ext cx="3676650" cy="97154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latin typeface="Calibri" panose="020F0502020204030204" pitchFamily="34" charset="0"/>
              <a:cs typeface="Calibri" panose="020F0502020204030204" pitchFamily="34" charset="0"/>
            </a:rPr>
            <a:t>User Guidance for CL_2 (Project Review) Tab:</a:t>
          </a:r>
        </a:p>
        <a:p>
          <a:endParaRPr lang="en-US" sz="1100" b="1" u="sng">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100" b="0" i="0">
              <a:solidFill>
                <a:schemeClr val="dk1"/>
              </a:solidFill>
              <a:effectLst/>
              <a:latin typeface="Calibri" panose="020F0502020204030204" pitchFamily="34" charset="0"/>
              <a:ea typeface="+mn-ea"/>
              <a:cs typeface="Calibri" panose="020F0502020204030204" pitchFamily="34" charset="0"/>
            </a:rPr>
            <a:t>Complete this worksheet by</a:t>
          </a:r>
          <a:r>
            <a:rPr lang="en-US" sz="1100" b="0" i="0" baseline="0">
              <a:solidFill>
                <a:schemeClr val="dk1"/>
              </a:solidFill>
              <a:effectLst/>
              <a:latin typeface="Calibri" panose="020F0502020204030204" pitchFamily="34" charset="0"/>
              <a:ea typeface="+mn-ea"/>
              <a:cs typeface="Calibri" panose="020F0502020204030204" pitchFamily="34" charset="0"/>
            </a:rPr>
            <a:t> answering all questions.</a:t>
          </a:r>
        </a:p>
        <a:p>
          <a:pPr marL="171450" indent="-171450">
            <a:buFont typeface="Arial" panose="020B0604020202020204" pitchFamily="34" charset="0"/>
            <a:buChar char="•"/>
          </a:pPr>
          <a:endParaRPr lang="en-US" sz="1100" b="0" i="0" baseline="0">
            <a:solidFill>
              <a:schemeClr val="dk1"/>
            </a:solidFill>
            <a:effectLst/>
            <a:latin typeface="Calibri" panose="020F0502020204030204" pitchFamily="34" charset="0"/>
            <a:ea typeface="+mn-ea"/>
            <a:cs typeface="Calibri" panose="020F0502020204030204" pitchFamily="34" charset="0"/>
          </a:endParaRPr>
        </a:p>
        <a:p>
          <a:pPr marL="171450" indent="-171450">
            <a:buFont typeface="Arial" panose="020B0604020202020204" pitchFamily="34" charset="0"/>
            <a:buChar char="•"/>
          </a:pPr>
          <a:endParaRPr lang="en-US" sz="1100" b="1" baseline="0">
            <a:solidFill>
              <a:srgbClr val="FF0000"/>
            </a:solidFill>
            <a:latin typeface="+mn-l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14</xdr:row>
      <xdr:rowOff>38098</xdr:rowOff>
    </xdr:from>
    <xdr:to>
      <xdr:col>14</xdr:col>
      <xdr:colOff>28575</xdr:colOff>
      <xdr:row>41</xdr:row>
      <xdr:rowOff>123824</xdr:rowOff>
    </xdr:to>
    <xdr:sp macro="" textlink="">
      <xdr:nvSpPr>
        <xdr:cNvPr id="3" name="TextBox 2">
          <a:extLst>
            <a:ext uri="{FF2B5EF4-FFF2-40B4-BE49-F238E27FC236}">
              <a16:creationId xmlns:a16="http://schemas.microsoft.com/office/drawing/2014/main" id="{89F258C8-483E-46AA-9EFA-66FEECCDD232}"/>
            </a:ext>
          </a:extLst>
        </xdr:cNvPr>
        <xdr:cNvSpPr txBox="1"/>
      </xdr:nvSpPr>
      <xdr:spPr>
        <a:xfrm>
          <a:off x="6686550" y="2257423"/>
          <a:ext cx="3733800" cy="44386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sng">
              <a:latin typeface="Calibri" panose="020F0502020204030204" pitchFamily="34" charset="0"/>
              <a:cs typeface="Calibri" panose="020F0502020204030204" pitchFamily="34" charset="0"/>
            </a:rPr>
            <a:t>User Guidance for DE_1 (Detention Design Summary) Tab:</a:t>
          </a:r>
        </a:p>
        <a:p>
          <a:endParaRPr lang="en-US" sz="1050" b="1" u="sng">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05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This page only needs to be completed if this practice is used to provide stormwater detention for storms larger than the WQv event and detention routing models have been completed.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baseline="0">
              <a:solidFill>
                <a:srgbClr val="FF0000"/>
              </a:solidFill>
              <a:latin typeface="Calibri" panose="020F0502020204030204" pitchFamily="34" charset="0"/>
              <a:cs typeface="Calibri" panose="020F0502020204030204" pitchFamily="34" charset="0"/>
            </a:rPr>
            <a:t>Complete Tabs DE_2 (Det Watershed Info), DE_3 (Det Hydrology) and DE_4 (Results) before completing other information on this tab.</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050" b="1" baseline="0">
              <a:latin typeface="Calibri" panose="020F0502020204030204" pitchFamily="34" charset="0"/>
              <a:cs typeface="Calibri" panose="020F0502020204030204" pitchFamily="34" charset="0"/>
            </a:rPr>
            <a:t>Cell F14: </a:t>
          </a:r>
          <a:r>
            <a:rPr lang="en-US" sz="1050" baseline="0">
              <a:latin typeface="Calibri" panose="020F0502020204030204" pitchFamily="34" charset="0"/>
              <a:cs typeface="Calibri" panose="020F0502020204030204" pitchFamily="34" charset="0"/>
            </a:rPr>
            <a:t>If upstream practices are being used to manage part of the WQv requirements, note that volume in the blue hatched box.</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solidFill>
                <a:srgbClr val="7030A0"/>
              </a:solidFill>
              <a:latin typeface="Calibri" panose="020F0502020204030204" pitchFamily="34" charset="0"/>
              <a:cs typeface="Calibri" panose="020F0502020204030204" pitchFamily="34" charset="0"/>
            </a:rPr>
            <a:t>If allowable release rates are not met, based on information entered on Tab DE_3 (Det Hydrology),</a:t>
          </a:r>
          <a:r>
            <a:rPr lang="en-US" sz="1050" baseline="0">
              <a:latin typeface="Calibri" panose="020F0502020204030204" pitchFamily="34" charset="0"/>
              <a:cs typeface="Calibri" panose="020F0502020204030204" pitchFamily="34" charset="0"/>
            </a:rPr>
            <a:t> a red </a:t>
          </a:r>
          <a:r>
            <a:rPr lang="en-US" sz="1050" baseline="0">
              <a:solidFill>
                <a:srgbClr val="C00000"/>
              </a:solidFill>
              <a:latin typeface="Calibri" panose="020F0502020204030204" pitchFamily="34" charset="0"/>
              <a:cs typeface="Calibri" panose="020F0502020204030204" pitchFamily="34" charset="0"/>
            </a:rPr>
            <a:t>"!"</a:t>
          </a:r>
          <a:r>
            <a:rPr lang="en-US" sz="1050" baseline="0">
              <a:latin typeface="Calibri" panose="020F0502020204030204" pitchFamily="34" charset="0"/>
              <a:cs typeface="Calibri" panose="020F0502020204030204" pitchFamily="34" charset="0"/>
            </a:rPr>
            <a:t> will appear next to the criteria. If some of these parameters are not met, the stormwater management report should address why it is not feasible to meet these criteria, so that reviewers can decide if the design needs to be revised to meet such criteria. </a:t>
          </a:r>
        </a:p>
        <a:p>
          <a:pPr marL="171450" indent="-171450">
            <a:buFont typeface="Arial" panose="020B0604020202020204" pitchFamily="34" charset="0"/>
            <a:buChar char="•"/>
          </a:pPr>
          <a:endParaRPr lang="en-US" sz="1050" baseline="0">
            <a:latin typeface="Calibri" panose="020F0502020204030204" pitchFamily="34" charset="0"/>
            <a:cs typeface="Calibri" panose="020F0502020204030204" pitchFamily="34" charset="0"/>
          </a:endParaRPr>
        </a:p>
        <a:p>
          <a:pPr marL="171450" indent="-171450">
            <a:buFont typeface="Arial" panose="020B0604020202020204" pitchFamily="34" charset="0"/>
            <a:buChar char="•"/>
          </a:pPr>
          <a:r>
            <a:rPr lang="en-US" sz="1050" baseline="0">
              <a:latin typeface="Calibri" panose="020F0502020204030204" pitchFamily="34" charset="0"/>
              <a:cs typeface="Calibri" panose="020F0502020204030204" pitchFamily="34" charset="0"/>
            </a:rPr>
            <a:t>Local jurisdictions or grant funding sources may dictate at what stage in the design process items listed under "other information" need to be provided. </a:t>
          </a:r>
          <a:endParaRPr lang="en-US" sz="1050">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2">
      <a:majorFont>
        <a:latin typeface="Arial Narrow"/>
        <a:ea typeface=""/>
        <a:cs typeface=""/>
      </a:majorFont>
      <a:minorFont>
        <a:latin typeface="Arial Narro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45E0-2D2A-4804-9248-8129CC56FAE1}">
  <sheetPr>
    <tabColor rgb="FFFF0000"/>
    <pageSetUpPr fitToPage="1"/>
  </sheetPr>
  <dimension ref="A1:K68"/>
  <sheetViews>
    <sheetView tabSelected="1" view="pageBreakPreview" topLeftCell="A19" zoomScaleNormal="100" zoomScaleSheetLayoutView="100" workbookViewId="0">
      <selection sqref="A1:J1"/>
    </sheetView>
  </sheetViews>
  <sheetFormatPr defaultColWidth="8.875" defaultRowHeight="13.2" x14ac:dyDescent="0.3"/>
  <cols>
    <col min="1" max="3" width="8.875" style="1"/>
    <col min="4" max="4" width="10" style="1" customWidth="1"/>
    <col min="5" max="16384" width="8.875" style="1"/>
  </cols>
  <sheetData>
    <row r="1" spans="1:10" s="6" customFormat="1" ht="13.8" x14ac:dyDescent="0.3">
      <c r="A1" s="256" t="s">
        <v>252</v>
      </c>
      <c r="B1" s="256"/>
      <c r="C1" s="256"/>
      <c r="D1" s="256"/>
      <c r="E1" s="256"/>
      <c r="F1" s="256"/>
      <c r="G1" s="256"/>
      <c r="H1" s="256"/>
      <c r="I1" s="256"/>
      <c r="J1" s="256"/>
    </row>
    <row r="2" spans="1:10" s="6" customFormat="1" ht="13.8" x14ac:dyDescent="0.3">
      <c r="A2" s="253"/>
      <c r="B2" s="253"/>
      <c r="C2" s="253"/>
      <c r="D2" s="253"/>
      <c r="E2" s="253"/>
      <c r="F2" s="253"/>
      <c r="G2" s="253"/>
      <c r="H2" s="253"/>
      <c r="I2" s="253"/>
    </row>
    <row r="3" spans="1:10" s="2" customFormat="1" x14ac:dyDescent="0.3">
      <c r="A3" s="3"/>
      <c r="B3" s="7"/>
      <c r="C3" s="9"/>
      <c r="D3" s="9"/>
      <c r="E3" s="9"/>
      <c r="F3" s="9"/>
      <c r="G3" s="9"/>
      <c r="H3" s="9"/>
      <c r="I3" s="9"/>
      <c r="J3" s="3"/>
    </row>
    <row r="4" spans="1:10" s="3" customFormat="1" ht="3.6" customHeight="1" x14ac:dyDescent="0.3">
      <c r="B4" s="7"/>
      <c r="C4" s="12"/>
      <c r="D4" s="12"/>
      <c r="E4" s="12"/>
      <c r="F4" s="12"/>
      <c r="G4" s="12"/>
      <c r="H4" s="12"/>
      <c r="I4" s="12"/>
    </row>
    <row r="5" spans="1:10" x14ac:dyDescent="0.3">
      <c r="A5" s="10"/>
      <c r="B5" s="10"/>
      <c r="C5" s="9"/>
      <c r="D5" s="9"/>
      <c r="E5" s="9"/>
      <c r="F5" s="7"/>
      <c r="G5" s="13"/>
      <c r="H5" s="9"/>
      <c r="I5" s="9"/>
      <c r="J5" s="4"/>
    </row>
    <row r="6" spans="1:10" s="4" customFormat="1" ht="3" customHeight="1" x14ac:dyDescent="0.3">
      <c r="A6" s="7"/>
      <c r="B6" s="7"/>
      <c r="C6" s="12"/>
      <c r="D6" s="12"/>
      <c r="E6" s="12"/>
      <c r="F6" s="7"/>
      <c r="G6" s="12"/>
      <c r="H6" s="12"/>
      <c r="I6" s="12"/>
    </row>
    <row r="7" spans="1:10" x14ac:dyDescent="0.3">
      <c r="A7" s="10"/>
      <c r="B7" s="10"/>
      <c r="C7" s="9"/>
      <c r="D7" s="9"/>
      <c r="E7" s="9"/>
      <c r="F7" s="7"/>
      <c r="G7" s="9"/>
      <c r="H7" s="9"/>
      <c r="I7" s="9"/>
      <c r="J7" s="4"/>
    </row>
    <row r="8" spans="1:10" s="4" customFormat="1" ht="3.6" customHeight="1" x14ac:dyDescent="0.3">
      <c r="A8" s="7"/>
      <c r="B8" s="7"/>
      <c r="C8" s="12"/>
      <c r="D8" s="12"/>
      <c r="E8" s="12"/>
      <c r="F8" s="7"/>
      <c r="G8" s="12"/>
      <c r="H8" s="12"/>
      <c r="I8" s="12"/>
    </row>
    <row r="9" spans="1:10" x14ac:dyDescent="0.3">
      <c r="A9" s="10"/>
      <c r="B9" s="10"/>
      <c r="C9" s="10"/>
      <c r="D9" s="10"/>
      <c r="E9" s="10"/>
      <c r="F9" s="10"/>
      <c r="G9" s="10"/>
      <c r="H9" s="10"/>
      <c r="I9" s="10"/>
      <c r="J9" s="10"/>
    </row>
    <row r="10" spans="1:10" ht="3.6" customHeight="1" x14ac:dyDescent="0.3">
      <c r="A10" s="4"/>
      <c r="B10" s="4"/>
      <c r="C10" s="4"/>
      <c r="D10" s="4"/>
      <c r="E10" s="4"/>
      <c r="F10" s="4"/>
      <c r="G10" s="4"/>
      <c r="H10" s="4"/>
      <c r="I10" s="4"/>
      <c r="J10" s="4"/>
    </row>
    <row r="11" spans="1:10" x14ac:dyDescent="0.3">
      <c r="A11" s="8"/>
      <c r="B11" s="4"/>
      <c r="C11" s="4"/>
      <c r="D11" s="4"/>
      <c r="E11" s="4"/>
      <c r="F11" s="4"/>
      <c r="G11" s="4"/>
      <c r="H11" s="4"/>
      <c r="I11" s="4"/>
      <c r="J11" s="4"/>
    </row>
    <row r="12" spans="1:10" x14ac:dyDescent="0.3">
      <c r="A12" s="4"/>
      <c r="B12" s="4"/>
      <c r="C12" s="4"/>
      <c r="D12" s="4"/>
      <c r="E12" s="4"/>
      <c r="F12" s="4"/>
      <c r="G12" s="4"/>
      <c r="H12" s="4"/>
      <c r="I12" s="4"/>
      <c r="J12" s="4"/>
    </row>
    <row r="13" spans="1:10" x14ac:dyDescent="0.3">
      <c r="A13" s="4"/>
      <c r="B13" s="4"/>
      <c r="C13" s="4"/>
      <c r="D13" s="3"/>
      <c r="E13" s="5"/>
      <c r="F13" s="4"/>
      <c r="G13" s="4"/>
      <c r="H13" s="4"/>
      <c r="I13" s="4"/>
      <c r="J13" s="4"/>
    </row>
    <row r="14" spans="1:10" x14ac:dyDescent="0.3">
      <c r="A14" s="4"/>
      <c r="B14" s="4"/>
      <c r="C14" s="4"/>
      <c r="D14" s="4"/>
      <c r="E14" s="5"/>
      <c r="F14" s="4"/>
      <c r="G14" s="4"/>
      <c r="H14" s="4"/>
      <c r="I14" s="4"/>
      <c r="J14" s="4"/>
    </row>
    <row r="15" spans="1:10" s="4" customFormat="1" ht="3.6" customHeight="1" x14ac:dyDescent="0.3">
      <c r="E15" s="5"/>
    </row>
    <row r="16" spans="1:10" x14ac:dyDescent="0.3">
      <c r="A16" s="4"/>
      <c r="B16" s="4"/>
      <c r="C16" s="4"/>
      <c r="D16" s="4"/>
      <c r="E16" s="4"/>
      <c r="F16" s="5"/>
      <c r="G16" s="4"/>
      <c r="H16" s="4"/>
      <c r="I16" s="4"/>
      <c r="J16" s="4"/>
    </row>
    <row r="17" spans="1:10" x14ac:dyDescent="0.3">
      <c r="A17" s="4"/>
      <c r="B17" s="4"/>
      <c r="C17" s="4"/>
      <c r="D17" s="4"/>
      <c r="E17" s="4"/>
      <c r="F17" s="4"/>
      <c r="G17" s="4"/>
      <c r="H17" s="4"/>
      <c r="I17" s="4"/>
      <c r="J17" s="4"/>
    </row>
    <row r="18" spans="1:10" x14ac:dyDescent="0.3">
      <c r="A18" s="4"/>
      <c r="B18" s="4"/>
      <c r="C18" s="4"/>
      <c r="D18" s="3"/>
      <c r="E18" s="5"/>
      <c r="F18" s="3"/>
      <c r="G18" s="5"/>
      <c r="H18" s="14"/>
      <c r="I18" s="14"/>
      <c r="J18" s="4"/>
    </row>
    <row r="19" spans="1:10" x14ac:dyDescent="0.3">
      <c r="A19" s="4"/>
      <c r="B19" s="4"/>
      <c r="C19" s="4"/>
      <c r="D19" s="3"/>
      <c r="E19" s="5"/>
      <c r="F19" s="3"/>
      <c r="G19" s="5"/>
      <c r="H19" s="14"/>
      <c r="I19" s="14"/>
      <c r="J19" s="4"/>
    </row>
    <row r="20" spans="1:10" x14ac:dyDescent="0.3">
      <c r="A20" s="4"/>
      <c r="B20" s="4"/>
      <c r="C20" s="4"/>
      <c r="D20" s="4"/>
      <c r="E20" s="4"/>
      <c r="F20" s="4"/>
      <c r="G20" s="4"/>
      <c r="H20" s="4"/>
      <c r="I20" s="4"/>
      <c r="J20" s="4"/>
    </row>
    <row r="21" spans="1:10" x14ac:dyDescent="0.3">
      <c r="A21" s="4"/>
      <c r="B21" s="4"/>
      <c r="C21" s="4"/>
      <c r="D21" s="4"/>
      <c r="E21" s="4"/>
      <c r="F21" s="4"/>
      <c r="G21" s="4"/>
      <c r="H21" s="4"/>
      <c r="I21" s="4"/>
      <c r="J21" s="4"/>
    </row>
    <row r="22" spans="1:10" x14ac:dyDescent="0.3">
      <c r="A22" s="9"/>
      <c r="B22" s="9"/>
      <c r="C22" s="9"/>
      <c r="D22" s="9"/>
      <c r="E22" s="9"/>
      <c r="F22" s="9"/>
      <c r="G22" s="9"/>
      <c r="H22" s="9"/>
      <c r="I22" s="9"/>
      <c r="J22" s="9"/>
    </row>
    <row r="23" spans="1:10" x14ac:dyDescent="0.3">
      <c r="A23" s="4"/>
      <c r="B23" s="4"/>
      <c r="C23" s="4"/>
      <c r="D23" s="4"/>
      <c r="E23" s="4"/>
      <c r="F23" s="4"/>
      <c r="G23" s="4"/>
      <c r="H23" s="4"/>
      <c r="I23" s="4"/>
      <c r="J23" s="4"/>
    </row>
    <row r="24" spans="1:10" x14ac:dyDescent="0.3">
      <c r="A24" s="4"/>
      <c r="B24" s="4"/>
      <c r="C24" s="4"/>
      <c r="D24" s="3"/>
      <c r="E24" s="5"/>
      <c r="F24" s="4"/>
      <c r="G24" s="3"/>
      <c r="H24" s="5"/>
      <c r="I24" s="4"/>
      <c r="J24" s="4"/>
    </row>
    <row r="25" spans="1:10" x14ac:dyDescent="0.3">
      <c r="A25" s="4"/>
      <c r="B25" s="4"/>
      <c r="C25" s="4"/>
      <c r="D25" s="3"/>
      <c r="E25" s="5"/>
      <c r="F25" s="4"/>
      <c r="G25" s="3"/>
      <c r="H25" s="5"/>
      <c r="I25" s="4"/>
      <c r="J25" s="4"/>
    </row>
    <row r="26" spans="1:10" s="4" customFormat="1" ht="3" customHeight="1" x14ac:dyDescent="0.3">
      <c r="D26" s="3"/>
      <c r="E26" s="5"/>
      <c r="G26" s="3"/>
      <c r="H26" s="5"/>
    </row>
    <row r="27" spans="1:10" x14ac:dyDescent="0.3">
      <c r="A27" s="4"/>
      <c r="B27" s="4"/>
      <c r="C27" s="9"/>
      <c r="D27" s="9"/>
      <c r="E27" s="9"/>
      <c r="F27" s="9"/>
      <c r="G27" s="9"/>
      <c r="H27" s="9"/>
      <c r="I27" s="9"/>
      <c r="J27" s="9"/>
    </row>
    <row r="28" spans="1:10" x14ac:dyDescent="0.3">
      <c r="A28" s="4"/>
      <c r="B28" s="4"/>
      <c r="C28" s="4"/>
      <c r="D28" s="4"/>
      <c r="E28" s="4"/>
      <c r="F28" s="4"/>
      <c r="G28" s="4"/>
      <c r="H28" s="4"/>
      <c r="I28" s="4"/>
      <c r="J28" s="4"/>
    </row>
    <row r="29" spans="1:10" x14ac:dyDescent="0.3">
      <c r="A29" s="4"/>
      <c r="B29" s="4"/>
      <c r="C29" s="5"/>
      <c r="D29" s="4"/>
      <c r="E29" s="4"/>
      <c r="F29" s="4"/>
      <c r="G29" s="4"/>
      <c r="H29" s="4"/>
      <c r="I29" s="4"/>
      <c r="J29" s="4"/>
    </row>
    <row r="30" spans="1:10" x14ac:dyDescent="0.3">
      <c r="A30" s="4"/>
      <c r="B30" s="4"/>
      <c r="C30" s="4"/>
      <c r="D30" s="4"/>
      <c r="E30" s="4"/>
      <c r="F30" s="4"/>
      <c r="G30" s="4"/>
      <c r="H30" s="4"/>
      <c r="I30" s="4"/>
      <c r="J30" s="4"/>
    </row>
    <row r="31" spans="1:10" x14ac:dyDescent="0.3">
      <c r="A31" s="4"/>
      <c r="B31" s="4"/>
      <c r="C31" s="4"/>
      <c r="D31" s="4"/>
      <c r="E31" s="15"/>
      <c r="F31" s="4"/>
      <c r="G31" s="4"/>
      <c r="H31" s="4"/>
      <c r="I31" s="4"/>
      <c r="J31" s="4"/>
    </row>
    <row r="32" spans="1:10" x14ac:dyDescent="0.3">
      <c r="A32" s="4"/>
      <c r="B32" s="4"/>
      <c r="C32" s="4"/>
      <c r="D32" s="4"/>
      <c r="E32" s="4"/>
      <c r="F32" s="4"/>
      <c r="G32" s="4"/>
      <c r="H32" s="4"/>
      <c r="I32" s="4"/>
      <c r="J32" s="4"/>
    </row>
    <row r="33" spans="1:10" x14ac:dyDescent="0.3">
      <c r="A33" s="4"/>
      <c r="B33" s="4"/>
      <c r="C33" s="4"/>
      <c r="D33" s="5"/>
      <c r="E33" s="4"/>
      <c r="F33" s="4"/>
      <c r="G33" s="4"/>
      <c r="H33" s="4"/>
      <c r="I33" s="4"/>
      <c r="J33" s="4"/>
    </row>
    <row r="34" spans="1:10" x14ac:dyDescent="0.3">
      <c r="A34" s="4"/>
      <c r="B34" s="4"/>
      <c r="C34" s="4"/>
      <c r="D34" s="4"/>
      <c r="E34" s="4"/>
      <c r="F34" s="4"/>
      <c r="G34" s="4"/>
      <c r="H34" s="4"/>
      <c r="I34" s="4"/>
      <c r="J34" s="4"/>
    </row>
    <row r="35" spans="1:10" x14ac:dyDescent="0.3">
      <c r="A35" s="4"/>
      <c r="B35" s="4"/>
      <c r="C35" s="4"/>
      <c r="D35" s="4"/>
      <c r="E35" s="5"/>
      <c r="F35" s="4"/>
      <c r="G35" s="4"/>
      <c r="H35" s="4"/>
      <c r="I35" s="4"/>
      <c r="J35" s="4"/>
    </row>
    <row r="36" spans="1:10" x14ac:dyDescent="0.3">
      <c r="A36" s="4"/>
      <c r="B36" s="4"/>
      <c r="C36" s="4"/>
      <c r="D36" s="4"/>
      <c r="E36" s="4"/>
      <c r="F36" s="4"/>
      <c r="G36" s="4"/>
      <c r="H36" s="4"/>
      <c r="I36" s="4"/>
      <c r="J36" s="4"/>
    </row>
    <row r="37" spans="1:10" x14ac:dyDescent="0.3">
      <c r="A37" s="4"/>
      <c r="B37" s="4"/>
      <c r="C37" s="4"/>
      <c r="D37" s="4"/>
      <c r="E37" s="5"/>
      <c r="F37" s="4"/>
      <c r="G37" s="4"/>
      <c r="H37" s="4"/>
      <c r="I37" s="4"/>
      <c r="J37" s="4"/>
    </row>
    <row r="38" spans="1:10" x14ac:dyDescent="0.3">
      <c r="A38" s="4"/>
      <c r="B38" s="4"/>
      <c r="C38" s="4"/>
      <c r="D38" s="4"/>
      <c r="E38" s="5"/>
      <c r="F38" s="4"/>
      <c r="G38" s="4"/>
      <c r="H38" s="4"/>
      <c r="I38" s="4"/>
      <c r="J38" s="4"/>
    </row>
    <row r="39" spans="1:10" s="4" customFormat="1" ht="3.6" customHeight="1" x14ac:dyDescent="0.3">
      <c r="E39" s="5"/>
    </row>
    <row r="40" spans="1:10" x14ac:dyDescent="0.3">
      <c r="A40" s="4"/>
      <c r="B40" s="4"/>
      <c r="C40" s="4"/>
      <c r="D40" s="4"/>
      <c r="E40" s="5"/>
      <c r="F40" s="4"/>
      <c r="G40" s="4"/>
      <c r="H40" s="4"/>
      <c r="I40" s="4"/>
      <c r="J40" s="4"/>
    </row>
    <row r="41" spans="1:10" x14ac:dyDescent="0.3">
      <c r="A41" s="4"/>
      <c r="B41" s="4"/>
      <c r="C41" s="4"/>
      <c r="D41" s="4"/>
      <c r="E41" s="5"/>
      <c r="F41" s="4"/>
      <c r="G41" s="4"/>
      <c r="H41" s="4"/>
      <c r="I41" s="4"/>
      <c r="J41" s="4"/>
    </row>
    <row r="42" spans="1:10" x14ac:dyDescent="0.3">
      <c r="A42" s="4"/>
      <c r="B42" s="4"/>
      <c r="C42" s="4"/>
      <c r="D42" s="4"/>
      <c r="E42" s="4"/>
      <c r="F42" s="4"/>
      <c r="G42" s="4"/>
      <c r="H42" s="4"/>
      <c r="I42" s="4"/>
      <c r="J42" s="4"/>
    </row>
    <row r="43" spans="1:10" x14ac:dyDescent="0.3">
      <c r="A43" s="8"/>
      <c r="B43" s="4"/>
      <c r="C43" s="4"/>
      <c r="D43" s="4"/>
      <c r="E43" s="4"/>
      <c r="F43" s="4"/>
      <c r="G43" s="4"/>
      <c r="H43" s="4"/>
      <c r="I43" s="4"/>
      <c r="J43" s="4"/>
    </row>
    <row r="44" spans="1:10" x14ac:dyDescent="0.3">
      <c r="A44" s="4"/>
      <c r="B44" s="4"/>
      <c r="C44" s="4"/>
      <c r="D44" s="4"/>
      <c r="E44" s="4"/>
      <c r="F44" s="4"/>
      <c r="G44" s="4"/>
      <c r="H44" s="4"/>
      <c r="I44" s="4"/>
      <c r="J44" s="4"/>
    </row>
    <row r="45" spans="1:10" x14ac:dyDescent="0.3">
      <c r="A45" s="4"/>
      <c r="B45" s="4"/>
      <c r="C45" s="5"/>
      <c r="D45" s="4"/>
      <c r="E45" s="5"/>
      <c r="F45" s="4"/>
      <c r="G45" s="4"/>
      <c r="H45" s="5"/>
      <c r="I45" s="4"/>
      <c r="J45" s="4"/>
    </row>
    <row r="46" spans="1:10" s="4" customFormat="1" ht="3.6" customHeight="1" x14ac:dyDescent="0.3">
      <c r="A46" s="16"/>
      <c r="B46" s="16"/>
      <c r="C46" s="5"/>
      <c r="E46" s="5"/>
      <c r="H46" s="5"/>
    </row>
    <row r="47" spans="1:10" x14ac:dyDescent="0.3">
      <c r="A47" s="16"/>
      <c r="B47" s="16"/>
      <c r="C47" s="5"/>
      <c r="D47" s="4"/>
      <c r="E47" s="9"/>
      <c r="F47" s="9"/>
      <c r="G47" s="9"/>
      <c r="H47" s="9"/>
      <c r="I47" s="9"/>
      <c r="J47" s="9"/>
    </row>
    <row r="48" spans="1:10" x14ac:dyDescent="0.3">
      <c r="A48" s="4"/>
      <c r="B48" s="4"/>
      <c r="C48" s="4"/>
      <c r="D48" s="4"/>
      <c r="E48" s="4"/>
      <c r="F48" s="4"/>
      <c r="G48" s="4"/>
      <c r="H48" s="4"/>
      <c r="I48" s="4"/>
      <c r="J48" s="4"/>
    </row>
    <row r="49" spans="1:11" x14ac:dyDescent="0.3">
      <c r="A49" s="4"/>
      <c r="B49" s="4"/>
      <c r="C49" s="4"/>
      <c r="D49" s="4"/>
      <c r="E49" s="4"/>
      <c r="F49" s="4"/>
      <c r="G49" s="4"/>
      <c r="H49" s="4"/>
      <c r="I49" s="4"/>
      <c r="J49" s="4"/>
    </row>
    <row r="50" spans="1:11" x14ac:dyDescent="0.3">
      <c r="A50" s="4"/>
      <c r="B50" s="4"/>
      <c r="C50" s="4"/>
      <c r="D50" s="4"/>
      <c r="E50" s="4"/>
      <c r="F50" s="4"/>
      <c r="G50" s="4"/>
      <c r="H50" s="4"/>
      <c r="I50" s="4"/>
      <c r="J50" s="4"/>
    </row>
    <row r="51" spans="1:11" x14ac:dyDescent="0.3">
      <c r="A51" s="4"/>
      <c r="B51" s="4"/>
      <c r="C51" s="5"/>
      <c r="D51" s="4"/>
      <c r="E51" s="4"/>
      <c r="F51" s="4"/>
      <c r="G51" s="4"/>
      <c r="H51" s="4"/>
      <c r="I51" s="4"/>
      <c r="J51" s="4"/>
    </row>
    <row r="52" spans="1:11" x14ac:dyDescent="0.3">
      <c r="A52" s="4"/>
      <c r="B52" s="4"/>
      <c r="C52" s="5"/>
      <c r="D52" s="3"/>
      <c r="E52" s="9"/>
      <c r="F52" s="9"/>
      <c r="G52" s="9"/>
      <c r="H52" s="9"/>
      <c r="I52" s="9"/>
      <c r="J52" s="9"/>
    </row>
    <row r="53" spans="1:11" x14ac:dyDescent="0.3">
      <c r="A53" s="4"/>
      <c r="B53" s="4"/>
      <c r="C53" s="5"/>
      <c r="D53" s="4"/>
      <c r="E53" s="4"/>
      <c r="F53" s="4"/>
      <c r="G53" s="4"/>
      <c r="H53" s="4"/>
      <c r="I53" s="4"/>
      <c r="J53" s="4"/>
    </row>
    <row r="54" spans="1:11" x14ac:dyDescent="0.3">
      <c r="A54" s="4"/>
      <c r="B54" s="4"/>
      <c r="C54" s="5"/>
      <c r="D54" s="3"/>
      <c r="E54" s="5"/>
      <c r="F54" s="4"/>
      <c r="G54" s="4"/>
      <c r="H54" s="4"/>
      <c r="I54" s="4"/>
      <c r="J54" s="4"/>
    </row>
    <row r="55" spans="1:11" x14ac:dyDescent="0.3">
      <c r="A55" s="4"/>
      <c r="B55" s="4"/>
      <c r="C55" s="5"/>
      <c r="D55" s="4"/>
      <c r="E55" s="4"/>
      <c r="F55" s="4"/>
      <c r="G55" s="4"/>
      <c r="H55" s="4"/>
      <c r="I55" s="4"/>
      <c r="J55" s="4"/>
    </row>
    <row r="56" spans="1:11" ht="13.8" thickBot="1" x14ac:dyDescent="0.35">
      <c r="A56" s="4"/>
      <c r="B56" s="4"/>
      <c r="C56" s="5"/>
      <c r="D56" s="4"/>
      <c r="E56" s="4"/>
      <c r="F56" s="4"/>
      <c r="G56" s="4"/>
      <c r="H56" s="4"/>
      <c r="I56" s="4"/>
      <c r="J56" s="4"/>
    </row>
    <row r="57" spans="1:11" ht="14.4" x14ac:dyDescent="0.3">
      <c r="A57" s="254" t="s">
        <v>269</v>
      </c>
      <c r="B57" s="254"/>
      <c r="C57" s="254"/>
      <c r="D57" s="254"/>
      <c r="E57" s="254"/>
      <c r="F57" s="254"/>
      <c r="G57" s="254"/>
      <c r="H57" s="254"/>
      <c r="I57" s="254"/>
      <c r="J57" s="254"/>
    </row>
    <row r="58" spans="1:11" ht="14.4" x14ac:dyDescent="0.3">
      <c r="A58" s="255" t="s">
        <v>308</v>
      </c>
      <c r="B58" s="255"/>
      <c r="C58" s="255"/>
      <c r="D58" s="255"/>
      <c r="E58" s="255"/>
      <c r="F58" s="255"/>
      <c r="G58" s="255"/>
      <c r="H58" s="255"/>
      <c r="I58" s="255"/>
      <c r="J58" s="255"/>
    </row>
    <row r="59" spans="1:11" x14ac:dyDescent="0.3">
      <c r="A59" s="4"/>
      <c r="B59" s="4"/>
      <c r="C59" s="4"/>
      <c r="D59" s="4"/>
      <c r="E59" s="4"/>
      <c r="F59" s="4"/>
      <c r="G59" s="4"/>
      <c r="H59" s="4"/>
      <c r="I59" s="4"/>
      <c r="J59" s="4"/>
    </row>
    <row r="60" spans="1:11" x14ac:dyDescent="0.3">
      <c r="A60" s="4"/>
      <c r="B60" s="4"/>
      <c r="C60" s="4"/>
      <c r="D60" s="4"/>
      <c r="E60" s="4"/>
      <c r="F60" s="17"/>
      <c r="G60" s="17"/>
      <c r="H60" s="17"/>
      <c r="I60" s="17"/>
      <c r="J60" s="17"/>
      <c r="K60" s="11"/>
    </row>
    <row r="61" spans="1:11" x14ac:dyDescent="0.3">
      <c r="A61" s="4"/>
      <c r="B61" s="4"/>
      <c r="C61" s="4"/>
      <c r="D61" s="4"/>
      <c r="E61" s="4"/>
      <c r="F61" s="17"/>
      <c r="G61" s="17"/>
      <c r="H61" s="17"/>
      <c r="I61" s="17"/>
      <c r="J61" s="17"/>
      <c r="K61" s="11"/>
    </row>
    <row r="62" spans="1:11" x14ac:dyDescent="0.3">
      <c r="A62" s="4"/>
      <c r="B62" s="4"/>
      <c r="C62" s="4"/>
      <c r="D62" s="4"/>
      <c r="E62" s="4"/>
      <c r="F62" s="4"/>
      <c r="G62" s="4"/>
      <c r="H62" s="4"/>
      <c r="I62" s="4"/>
      <c r="J62" s="4"/>
    </row>
    <row r="63" spans="1:11" x14ac:dyDescent="0.3">
      <c r="A63" s="4"/>
      <c r="B63" s="4"/>
      <c r="C63" s="4"/>
      <c r="D63" s="4"/>
      <c r="E63" s="5"/>
      <c r="F63" s="4"/>
      <c r="G63" s="4"/>
      <c r="H63" s="4"/>
      <c r="I63" s="4"/>
      <c r="J63" s="4"/>
    </row>
    <row r="64" spans="1:11" x14ac:dyDescent="0.3">
      <c r="A64" s="4"/>
      <c r="B64" s="4"/>
      <c r="C64" s="4"/>
      <c r="D64" s="4"/>
      <c r="E64" s="5"/>
      <c r="F64" s="4"/>
      <c r="G64" s="4"/>
      <c r="H64" s="4"/>
      <c r="I64" s="4"/>
      <c r="J64" s="4"/>
    </row>
    <row r="65" spans="1:10" x14ac:dyDescent="0.3">
      <c r="A65" s="4"/>
      <c r="B65" s="4"/>
      <c r="C65" s="4"/>
      <c r="D65" s="4"/>
      <c r="E65" s="5"/>
      <c r="F65" s="4"/>
      <c r="G65" s="4"/>
      <c r="H65" s="4"/>
      <c r="I65" s="4"/>
      <c r="J65" s="4"/>
    </row>
    <row r="66" spans="1:10" x14ac:dyDescent="0.3">
      <c r="A66" s="4"/>
      <c r="B66" s="4"/>
      <c r="C66" s="4"/>
      <c r="D66" s="4"/>
      <c r="E66" s="5"/>
      <c r="F66" s="4"/>
      <c r="G66" s="4"/>
      <c r="H66" s="4"/>
      <c r="I66" s="4"/>
      <c r="J66" s="4"/>
    </row>
    <row r="67" spans="1:10" x14ac:dyDescent="0.3">
      <c r="A67" s="4"/>
      <c r="B67" s="4"/>
      <c r="C67" s="4"/>
      <c r="D67" s="4"/>
      <c r="E67" s="5"/>
      <c r="F67" s="4"/>
      <c r="G67" s="4"/>
      <c r="H67" s="4"/>
      <c r="I67" s="4"/>
      <c r="J67" s="4"/>
    </row>
    <row r="68" spans="1:10" x14ac:dyDescent="0.3">
      <c r="A68" s="4"/>
      <c r="B68" s="4"/>
      <c r="C68" s="4"/>
      <c r="D68" s="4"/>
      <c r="E68" s="5"/>
      <c r="F68" s="4"/>
      <c r="G68" s="4"/>
      <c r="H68" s="4"/>
      <c r="I68" s="4"/>
      <c r="J68" s="4"/>
    </row>
  </sheetData>
  <sheetProtection algorithmName="SHA-512" hashValue="rhj2WE1iIejBR8JttPmiLRq9EeAyNEFnHRPOnax5KVSsQgzR7LGwuoMdkkVqB/Ib/lhfCeKyOELIewAxjE96nw==" saltValue="XUYXg9gJ6wYMhuStIDzNUA==" spinCount="100000" sheet="1" selectLockedCells="1" selectUnlockedCells="1"/>
  <mergeCells count="4">
    <mergeCell ref="A2:I2"/>
    <mergeCell ref="A57:J57"/>
    <mergeCell ref="A58:J58"/>
    <mergeCell ref="A1:J1"/>
  </mergeCells>
  <printOptions horizontalCentered="1" verticalCentered="1"/>
  <pageMargins left="0.25" right="0.25" top="0.75" bottom="0.75" header="0.3" footer="0.3"/>
  <pageSetup scale="9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L53"/>
  <sheetViews>
    <sheetView view="pageBreakPreview" topLeftCell="A25" zoomScaleNormal="100" zoomScaleSheetLayoutView="100" workbookViewId="0">
      <selection activeCell="I17" sqref="I17"/>
    </sheetView>
  </sheetViews>
  <sheetFormatPr defaultColWidth="8.875" defaultRowHeight="12" x14ac:dyDescent="0.25"/>
  <cols>
    <col min="1" max="1" width="8.875" style="27"/>
    <col min="2" max="2" width="18.125" style="27" customWidth="1"/>
    <col min="3" max="8" width="8.875" style="27"/>
    <col min="9" max="12" width="9.75" style="27" customWidth="1"/>
    <col min="13" max="16384" width="8.875" style="27"/>
  </cols>
  <sheetData>
    <row r="1" spans="1:12" ht="13.8" x14ac:dyDescent="0.3">
      <c r="A1" s="270" t="s">
        <v>192</v>
      </c>
      <c r="B1" s="270"/>
      <c r="C1" s="270"/>
      <c r="D1" s="270"/>
      <c r="E1" s="270"/>
      <c r="F1" s="270"/>
      <c r="G1" s="270"/>
    </row>
    <row r="2" spans="1:12" ht="51" customHeight="1" x14ac:dyDescent="0.3">
      <c r="A2" s="295" t="s">
        <v>302</v>
      </c>
      <c r="B2" s="295"/>
      <c r="C2" s="295"/>
      <c r="D2" s="295"/>
      <c r="E2" s="295"/>
      <c r="F2" s="295"/>
      <c r="G2" s="295"/>
      <c r="H2" s="135"/>
      <c r="I2" s="135"/>
    </row>
    <row r="3" spans="1:12" ht="13.8" x14ac:dyDescent="0.3">
      <c r="A3" s="19"/>
      <c r="B3" s="19"/>
      <c r="C3" s="19"/>
      <c r="D3" s="19"/>
      <c r="E3" s="19"/>
      <c r="F3" s="19"/>
      <c r="G3" s="19"/>
    </row>
    <row r="4" spans="1:12" x14ac:dyDescent="0.25">
      <c r="A4" s="27" t="s">
        <v>92</v>
      </c>
      <c r="B4" s="271" t="str">
        <f>'CL_1 - Site Screening'!C3</f>
        <v>Project Name</v>
      </c>
      <c r="C4" s="271"/>
      <c r="D4" s="271"/>
      <c r="E4" s="271"/>
      <c r="F4" s="27" t="s">
        <v>53</v>
      </c>
      <c r="G4" s="46">
        <f ca="1">'CL_1 - Site Screening'!G5</f>
        <v>45937</v>
      </c>
    </row>
    <row r="5" spans="1:12" x14ac:dyDescent="0.25">
      <c r="A5" s="47"/>
      <c r="B5" s="47"/>
      <c r="C5" s="47"/>
      <c r="D5" s="47"/>
      <c r="E5" s="47"/>
      <c r="F5" s="47"/>
    </row>
    <row r="6" spans="1:12" x14ac:dyDescent="0.25">
      <c r="A6" s="29" t="s">
        <v>18</v>
      </c>
      <c r="B6" s="29"/>
      <c r="C6" s="29"/>
      <c r="D6" s="29"/>
      <c r="E6" s="29"/>
      <c r="F6" s="29"/>
      <c r="G6" s="30"/>
    </row>
    <row r="7" spans="1:12" s="28" customFormat="1" ht="3.6" customHeight="1" x14ac:dyDescent="0.25">
      <c r="A7" s="48"/>
      <c r="B7" s="48"/>
      <c r="C7" s="48"/>
      <c r="D7" s="48"/>
      <c r="E7" s="48"/>
      <c r="F7" s="48"/>
    </row>
    <row r="8" spans="1:12" x14ac:dyDescent="0.25">
      <c r="A8" s="294" t="s">
        <v>49</v>
      </c>
      <c r="B8" s="294"/>
      <c r="C8" s="294"/>
      <c r="D8" s="294"/>
      <c r="E8" s="294"/>
      <c r="F8" s="294"/>
      <c r="G8" s="294"/>
    </row>
    <row r="10" spans="1:12" x14ac:dyDescent="0.25">
      <c r="A10" s="75" t="s">
        <v>134</v>
      </c>
      <c r="B10" s="75"/>
      <c r="C10" s="281" t="s">
        <v>4</v>
      </c>
      <c r="D10" s="281"/>
      <c r="E10" s="281"/>
      <c r="F10" s="281"/>
      <c r="G10" s="102"/>
    </row>
    <row r="11" spans="1:12" x14ac:dyDescent="0.25">
      <c r="A11" s="55" t="s">
        <v>20</v>
      </c>
      <c r="B11" s="55"/>
      <c r="C11" s="136" t="s">
        <v>5</v>
      </c>
      <c r="D11" s="136" t="s">
        <v>6</v>
      </c>
      <c r="E11" s="136" t="s">
        <v>7</v>
      </c>
      <c r="F11" s="136" t="s">
        <v>8</v>
      </c>
      <c r="I11" s="22" t="s">
        <v>5</v>
      </c>
      <c r="J11" s="22" t="s">
        <v>6</v>
      </c>
      <c r="K11" s="22" t="s">
        <v>7</v>
      </c>
      <c r="L11" s="22" t="s">
        <v>8</v>
      </c>
    </row>
    <row r="12" spans="1:12" x14ac:dyDescent="0.25">
      <c r="A12" s="27" t="s">
        <v>44</v>
      </c>
      <c r="C12" s="64">
        <v>0</v>
      </c>
      <c r="D12" s="64">
        <v>0.5</v>
      </c>
      <c r="E12" s="64">
        <v>0</v>
      </c>
      <c r="F12" s="64">
        <v>0</v>
      </c>
      <c r="I12" s="22">
        <v>30</v>
      </c>
      <c r="J12" s="22">
        <v>58</v>
      </c>
      <c r="K12" s="22">
        <v>71</v>
      </c>
      <c r="L12" s="22">
        <v>78</v>
      </c>
    </row>
    <row r="14" spans="1:12" x14ac:dyDescent="0.25">
      <c r="A14" s="27" t="s">
        <v>24</v>
      </c>
      <c r="C14" s="137">
        <f>SUM(C12:F12)</f>
        <v>0.5</v>
      </c>
      <c r="D14" s="27" t="s">
        <v>9</v>
      </c>
      <c r="F14" s="138"/>
      <c r="I14" s="27" t="s">
        <v>28</v>
      </c>
      <c r="J14" s="27">
        <v>1.25</v>
      </c>
      <c r="K14" s="27" t="s">
        <v>29</v>
      </c>
    </row>
    <row r="15" spans="1:12" x14ac:dyDescent="0.25">
      <c r="A15" s="27" t="s">
        <v>153</v>
      </c>
      <c r="C15" s="137">
        <f>IF(I17=0,ROUND(((C12*I12+D12*J12+E12*K12+F12*L12)/C14),0),I17)</f>
        <v>58</v>
      </c>
      <c r="F15" s="139"/>
    </row>
    <row r="16" spans="1:12" x14ac:dyDescent="0.25">
      <c r="D16" s="22"/>
      <c r="I16" s="140" t="s">
        <v>124</v>
      </c>
      <c r="J16" s="141"/>
      <c r="K16" s="141"/>
      <c r="L16" s="116"/>
    </row>
    <row r="17" spans="1:12" x14ac:dyDescent="0.25">
      <c r="I17" s="142">
        <v>0</v>
      </c>
      <c r="J17" s="141" t="s">
        <v>154</v>
      </c>
      <c r="K17" s="141"/>
      <c r="L17" s="116"/>
    </row>
    <row r="18" spans="1:12" x14ac:dyDescent="0.25">
      <c r="A18" s="143" t="s">
        <v>41</v>
      </c>
      <c r="B18" s="143"/>
      <c r="C18" s="293" t="s">
        <v>4</v>
      </c>
      <c r="D18" s="293"/>
      <c r="E18" s="293"/>
      <c r="F18" s="293"/>
      <c r="G18" s="144"/>
    </row>
    <row r="19" spans="1:12" x14ac:dyDescent="0.25">
      <c r="A19" s="55" t="s">
        <v>20</v>
      </c>
      <c r="B19" s="55"/>
      <c r="C19" s="136" t="s">
        <v>5</v>
      </c>
      <c r="D19" s="136" t="s">
        <v>6</v>
      </c>
      <c r="E19" s="136" t="s">
        <v>7</v>
      </c>
      <c r="F19" s="136" t="s">
        <v>8</v>
      </c>
      <c r="I19" s="279" t="s">
        <v>139</v>
      </c>
      <c r="J19" s="279"/>
      <c r="K19" s="279"/>
      <c r="L19" s="279"/>
    </row>
    <row r="20" spans="1:12" x14ac:dyDescent="0.25">
      <c r="A20" s="27" t="s">
        <v>19</v>
      </c>
      <c r="C20" s="64">
        <v>0</v>
      </c>
      <c r="D20" s="64">
        <v>0</v>
      </c>
      <c r="E20" s="64">
        <v>0</v>
      </c>
      <c r="F20" s="64">
        <v>0</v>
      </c>
      <c r="I20" s="22" t="s">
        <v>5</v>
      </c>
      <c r="J20" s="22" t="s">
        <v>6</v>
      </c>
      <c r="K20" s="22" t="s">
        <v>7</v>
      </c>
      <c r="L20" s="22" t="s">
        <v>8</v>
      </c>
    </row>
    <row r="21" spans="1:12" x14ac:dyDescent="0.25">
      <c r="A21" s="27" t="s">
        <v>21</v>
      </c>
      <c r="C21" s="64">
        <v>0</v>
      </c>
      <c r="D21" s="64">
        <v>0</v>
      </c>
      <c r="E21" s="64">
        <v>0</v>
      </c>
      <c r="F21" s="64">
        <v>0</v>
      </c>
      <c r="I21" s="22">
        <v>39</v>
      </c>
      <c r="J21" s="22">
        <v>61</v>
      </c>
      <c r="K21" s="22">
        <v>74</v>
      </c>
      <c r="L21" s="22">
        <v>80</v>
      </c>
    </row>
    <row r="22" spans="1:12" x14ac:dyDescent="0.25">
      <c r="A22" s="27" t="s">
        <v>22</v>
      </c>
      <c r="C22" s="64">
        <v>0</v>
      </c>
      <c r="D22" s="64">
        <v>0</v>
      </c>
      <c r="E22" s="64">
        <v>0</v>
      </c>
      <c r="F22" s="64">
        <v>0</v>
      </c>
      <c r="I22" s="22">
        <v>49</v>
      </c>
      <c r="J22" s="22">
        <v>69</v>
      </c>
      <c r="K22" s="22">
        <v>79</v>
      </c>
      <c r="L22" s="22">
        <v>84</v>
      </c>
    </row>
    <row r="23" spans="1:12" x14ac:dyDescent="0.25">
      <c r="A23" s="27" t="s">
        <v>23</v>
      </c>
      <c r="C23" s="64">
        <v>0</v>
      </c>
      <c r="D23" s="64">
        <v>0</v>
      </c>
      <c r="E23" s="64">
        <v>0</v>
      </c>
      <c r="F23" s="64">
        <v>0</v>
      </c>
      <c r="I23" s="22">
        <v>68</v>
      </c>
      <c r="J23" s="22">
        <v>79</v>
      </c>
      <c r="K23" s="22">
        <v>86</v>
      </c>
      <c r="L23" s="22">
        <v>89</v>
      </c>
    </row>
    <row r="24" spans="1:12" x14ac:dyDescent="0.25">
      <c r="A24" s="27" t="s">
        <v>45</v>
      </c>
      <c r="C24" s="64">
        <v>0</v>
      </c>
      <c r="D24" s="64">
        <v>0.5</v>
      </c>
      <c r="E24" s="64">
        <v>0</v>
      </c>
      <c r="F24" s="64">
        <v>0</v>
      </c>
      <c r="I24" s="22">
        <v>64</v>
      </c>
      <c r="J24" s="22">
        <v>74</v>
      </c>
      <c r="K24" s="22">
        <v>81</v>
      </c>
      <c r="L24" s="22">
        <v>85</v>
      </c>
    </row>
    <row r="25" spans="1:12" x14ac:dyDescent="0.25">
      <c r="A25" s="145" t="s">
        <v>303</v>
      </c>
      <c r="C25" s="64">
        <v>0</v>
      </c>
      <c r="D25" s="64">
        <v>0</v>
      </c>
      <c r="E25" s="64">
        <v>0</v>
      </c>
      <c r="F25" s="64">
        <v>0</v>
      </c>
    </row>
    <row r="26" spans="1:12" x14ac:dyDescent="0.25">
      <c r="A26" s="145" t="s">
        <v>304</v>
      </c>
      <c r="C26" s="146">
        <v>92</v>
      </c>
      <c r="D26" s="146">
        <v>92</v>
      </c>
      <c r="E26" s="146">
        <v>92</v>
      </c>
      <c r="F26" s="146">
        <v>92</v>
      </c>
      <c r="I26" s="140" t="s">
        <v>124</v>
      </c>
      <c r="J26" s="141"/>
      <c r="K26" s="141"/>
      <c r="L26" s="116"/>
    </row>
    <row r="27" spans="1:12" x14ac:dyDescent="0.25">
      <c r="C27" s="22"/>
      <c r="D27" s="147" t="s">
        <v>305</v>
      </c>
      <c r="E27" s="148" t="s">
        <v>47</v>
      </c>
      <c r="F27" s="22" t="s">
        <v>46</v>
      </c>
      <c r="I27" s="142">
        <v>0</v>
      </c>
      <c r="J27" s="141" t="s">
        <v>128</v>
      </c>
      <c r="K27" s="141"/>
      <c r="L27" s="116"/>
    </row>
    <row r="29" spans="1:12" x14ac:dyDescent="0.25">
      <c r="C29" s="149">
        <f>SUM(C20:F24)+SUM(C25:F25)</f>
        <v>0.5</v>
      </c>
      <c r="D29" s="27" t="s">
        <v>9</v>
      </c>
      <c r="E29" s="20" t="s">
        <v>26</v>
      </c>
      <c r="F29" s="150">
        <f>0.05+0.009*C30*100</f>
        <v>0.05</v>
      </c>
      <c r="I29" s="27" t="s">
        <v>28</v>
      </c>
      <c r="J29" s="27">
        <v>1.25</v>
      </c>
      <c r="K29" s="27" t="s">
        <v>29</v>
      </c>
    </row>
    <row r="30" spans="1:12" x14ac:dyDescent="0.25">
      <c r="C30" s="151">
        <f>(SUM(C20:F20)+SUM(C23:F23)/2+IF(E27="Y",SUM(C25:F25),0))/C29</f>
        <v>0</v>
      </c>
      <c r="E30" s="20" t="s">
        <v>27</v>
      </c>
      <c r="F30" s="152">
        <f>F29*J29*C29*43560/12+I27-IF(E27="N",0.05*J29*SUM(C25:F25)*43560/12,0)</f>
        <v>113.4375</v>
      </c>
    </row>
    <row r="31" spans="1:12" x14ac:dyDescent="0.25">
      <c r="C31" s="20" t="s">
        <v>30</v>
      </c>
      <c r="D31" s="149">
        <f>ROUND(((SUM(C20:F20)*98+C21*I21+C22*I22+C23*I23+D21*J21+D22*J22+D23*J23+E21*K21+E22*K22+E23*K23+F21*L21+F22*L22+F23*L23+C25*C26+D25*D26+E25*E26+F25*F26+C24*I24+D24*J24+E24*K24+F24*L24)/C29),0)</f>
        <v>74</v>
      </c>
      <c r="F31" s="119" t="str">
        <f>IF(I27&gt;0,"MANUAL"," ")</f>
        <v xml:space="preserve"> </v>
      </c>
    </row>
    <row r="32" spans="1:12" x14ac:dyDescent="0.25">
      <c r="C32" s="20" t="s">
        <v>135</v>
      </c>
      <c r="D32" s="149">
        <f>ROUND(1000/((10+5*J29+10*1.25*F29)-(10*((1.25*F29)^2+1.25*1.25*F29*J29)^0.5)),0)</f>
        <v>73</v>
      </c>
      <c r="F32" s="20" t="s">
        <v>48</v>
      </c>
      <c r="G32" s="153">
        <f>1.25*F29</f>
        <v>6.25E-2</v>
      </c>
    </row>
    <row r="33" spans="1:12" x14ac:dyDescent="0.25">
      <c r="A33" s="22"/>
    </row>
    <row r="34" spans="1:12" x14ac:dyDescent="0.25">
      <c r="A34" s="154" t="s">
        <v>42</v>
      </c>
      <c r="B34" s="154"/>
      <c r="C34" s="292" t="s">
        <v>4</v>
      </c>
      <c r="D34" s="292"/>
      <c r="E34" s="292"/>
      <c r="F34" s="292"/>
      <c r="G34" s="155"/>
    </row>
    <row r="35" spans="1:12" x14ac:dyDescent="0.25">
      <c r="A35" s="55" t="s">
        <v>20</v>
      </c>
      <c r="B35" s="55"/>
      <c r="C35" s="136" t="s">
        <v>5</v>
      </c>
      <c r="D35" s="136" t="s">
        <v>6</v>
      </c>
      <c r="E35" s="136" t="s">
        <v>7</v>
      </c>
      <c r="F35" s="136" t="s">
        <v>8</v>
      </c>
      <c r="I35" s="279" t="s">
        <v>139</v>
      </c>
      <c r="J35" s="279"/>
      <c r="K35" s="279"/>
      <c r="L35" s="279"/>
    </row>
    <row r="36" spans="1:12" x14ac:dyDescent="0.25">
      <c r="A36" s="27" t="s">
        <v>19</v>
      </c>
      <c r="C36" s="64">
        <v>0</v>
      </c>
      <c r="D36" s="64">
        <v>0.25</v>
      </c>
      <c r="E36" s="64">
        <v>0</v>
      </c>
      <c r="F36" s="64">
        <v>0</v>
      </c>
      <c r="I36" s="22" t="s">
        <v>5</v>
      </c>
      <c r="J36" s="22" t="s">
        <v>6</v>
      </c>
      <c r="K36" s="22" t="s">
        <v>7</v>
      </c>
      <c r="L36" s="22" t="s">
        <v>8</v>
      </c>
    </row>
    <row r="37" spans="1:12" x14ac:dyDescent="0.25">
      <c r="A37" s="27" t="s">
        <v>133</v>
      </c>
      <c r="C37" s="64">
        <v>0</v>
      </c>
      <c r="D37" s="64">
        <v>0.25</v>
      </c>
      <c r="E37" s="64">
        <v>0</v>
      </c>
      <c r="F37" s="64">
        <v>0</v>
      </c>
      <c r="I37" s="22">
        <v>39</v>
      </c>
      <c r="J37" s="22">
        <v>61</v>
      </c>
      <c r="K37" s="22">
        <v>74</v>
      </c>
      <c r="L37" s="22">
        <v>80</v>
      </c>
    </row>
    <row r="38" spans="1:12" x14ac:dyDescent="0.25">
      <c r="A38" s="27" t="s">
        <v>132</v>
      </c>
      <c r="C38" s="64">
        <v>0</v>
      </c>
      <c r="D38" s="64">
        <v>0</v>
      </c>
      <c r="E38" s="64">
        <v>0</v>
      </c>
      <c r="F38" s="64">
        <v>0</v>
      </c>
      <c r="I38" s="22">
        <v>49</v>
      </c>
      <c r="J38" s="22">
        <v>69</v>
      </c>
      <c r="K38" s="22">
        <v>79</v>
      </c>
      <c r="L38" s="22">
        <v>84</v>
      </c>
    </row>
    <row r="39" spans="1:12" x14ac:dyDescent="0.25">
      <c r="A39" s="27" t="s">
        <v>23</v>
      </c>
      <c r="C39" s="64">
        <v>0</v>
      </c>
      <c r="D39" s="64">
        <v>0</v>
      </c>
      <c r="E39" s="64">
        <v>0</v>
      </c>
      <c r="F39" s="64">
        <v>0</v>
      </c>
      <c r="I39" s="22">
        <v>68</v>
      </c>
      <c r="J39" s="22">
        <v>79</v>
      </c>
      <c r="K39" s="22">
        <v>86</v>
      </c>
      <c r="L39" s="22">
        <v>89</v>
      </c>
    </row>
    <row r="40" spans="1:12" x14ac:dyDescent="0.25">
      <c r="A40" s="27" t="s">
        <v>45</v>
      </c>
      <c r="C40" s="64">
        <v>0</v>
      </c>
      <c r="D40" s="64">
        <v>0</v>
      </c>
      <c r="E40" s="64">
        <v>0</v>
      </c>
      <c r="F40" s="64">
        <v>0</v>
      </c>
      <c r="I40" s="22">
        <v>64</v>
      </c>
      <c r="J40" s="22">
        <v>74</v>
      </c>
      <c r="K40" s="22">
        <v>81</v>
      </c>
      <c r="L40" s="22">
        <v>85</v>
      </c>
    </row>
    <row r="41" spans="1:12" x14ac:dyDescent="0.25">
      <c r="A41" s="145" t="s">
        <v>303</v>
      </c>
      <c r="C41" s="64">
        <v>0</v>
      </c>
      <c r="D41" s="64">
        <v>0</v>
      </c>
      <c r="E41" s="64">
        <v>0</v>
      </c>
      <c r="F41" s="64">
        <v>0</v>
      </c>
    </row>
    <row r="42" spans="1:12" x14ac:dyDescent="0.25">
      <c r="A42" s="145" t="s">
        <v>304</v>
      </c>
      <c r="C42" s="146">
        <v>92</v>
      </c>
      <c r="D42" s="146">
        <v>92</v>
      </c>
      <c r="E42" s="146">
        <v>92</v>
      </c>
      <c r="F42" s="146">
        <v>92</v>
      </c>
      <c r="I42" s="140" t="s">
        <v>124</v>
      </c>
      <c r="J42" s="141"/>
      <c r="K42" s="141"/>
      <c r="L42" s="116"/>
    </row>
    <row r="43" spans="1:12" x14ac:dyDescent="0.25">
      <c r="C43" s="22"/>
      <c r="D43" s="147" t="s">
        <v>305</v>
      </c>
      <c r="E43" s="148" t="s">
        <v>47</v>
      </c>
      <c r="F43" s="22" t="s">
        <v>46</v>
      </c>
      <c r="I43" s="142">
        <v>0</v>
      </c>
      <c r="J43" s="141" t="s">
        <v>128</v>
      </c>
      <c r="K43" s="141"/>
      <c r="L43" s="116"/>
    </row>
    <row r="45" spans="1:12" x14ac:dyDescent="0.25">
      <c r="B45" s="20" t="s">
        <v>24</v>
      </c>
      <c r="C45" s="156">
        <f>SUM(C36:F40)+SUM(C41:F41)</f>
        <v>0.5</v>
      </c>
      <c r="D45" s="27" t="s">
        <v>9</v>
      </c>
      <c r="E45" s="20" t="s">
        <v>26</v>
      </c>
      <c r="F45" s="157">
        <f>0.05+0.009*C46*100</f>
        <v>0.49999999999999994</v>
      </c>
      <c r="I45" s="27" t="s">
        <v>28</v>
      </c>
      <c r="J45" s="27">
        <v>1.25</v>
      </c>
      <c r="K45" s="27" t="s">
        <v>29</v>
      </c>
    </row>
    <row r="46" spans="1:12" x14ac:dyDescent="0.25">
      <c r="B46" s="20" t="s">
        <v>25</v>
      </c>
      <c r="C46" s="158">
        <f>(SUM(C36:F36)+SUM(C39:F39)/2+IF(E43="Y",SUM(C41:F41),0))/C45</f>
        <v>0.5</v>
      </c>
      <c r="E46" s="20" t="s">
        <v>27</v>
      </c>
      <c r="F46" s="159">
        <f>F45*J45*C45*43560/12+I43-IF(E43="N",0.05*J45*SUM(C41:F41)*43560/12,0)</f>
        <v>1134.3749999999998</v>
      </c>
    </row>
    <row r="47" spans="1:12" x14ac:dyDescent="0.25">
      <c r="C47" s="20" t="s">
        <v>30</v>
      </c>
      <c r="D47" s="156">
        <f>ROUND(((SUM(C36:F36)*98+C37*I37+C38*I38+C39*I39+D37*J37+D38*J38+D39*J39+E37*K37+E38*K38+E39*K39+F37*L37+F38*L38+F39*L39+C41*C42+D41*D42+E41*E42+F41*F42+C40*I40+D40*J40+E40*K40+F40*L40)/C45),0)</f>
        <v>80</v>
      </c>
      <c r="F47" s="119" t="str">
        <f>IF(I43&gt;0,"MANUAL"," ")</f>
        <v xml:space="preserve"> </v>
      </c>
    </row>
    <row r="48" spans="1:12" x14ac:dyDescent="0.25">
      <c r="C48" s="20" t="s">
        <v>135</v>
      </c>
      <c r="D48" s="156">
        <f>ROUND(1000/((10+5*J45+10*1.25*F45)-(10*((1.25*F45)^2+1.25*1.25*F45*J45)^0.5)),0)</f>
        <v>93</v>
      </c>
      <c r="F48" s="20" t="s">
        <v>48</v>
      </c>
      <c r="G48" s="160">
        <f>1.25*F45</f>
        <v>0.62499999999999989</v>
      </c>
    </row>
    <row r="49" spans="1:7" x14ac:dyDescent="0.25">
      <c r="A49" s="161" t="s">
        <v>306</v>
      </c>
    </row>
    <row r="50" spans="1:7" x14ac:dyDescent="0.25">
      <c r="A50" s="161" t="s">
        <v>307</v>
      </c>
    </row>
    <row r="51" spans="1:7" ht="12.6" thickBot="1" x14ac:dyDescent="0.3"/>
    <row r="52" spans="1:7" ht="14.4" x14ac:dyDescent="0.3">
      <c r="A52" s="43" t="s">
        <v>193</v>
      </c>
      <c r="B52" s="43"/>
      <c r="C52" s="43"/>
      <c r="D52" s="43"/>
      <c r="E52" s="43"/>
      <c r="F52" s="43"/>
      <c r="G52" s="43"/>
    </row>
    <row r="53" spans="1:7" ht="14.4" x14ac:dyDescent="0.3">
      <c r="A53" s="44" t="s">
        <v>219</v>
      </c>
      <c r="B53" s="44"/>
      <c r="C53" s="44"/>
      <c r="D53" s="44"/>
      <c r="E53" s="44"/>
      <c r="F53" s="44"/>
      <c r="G53" s="45" t="str">
        <f>'CL_1 - Site Screening'!J70</f>
        <v>IDALS: Issue Date: 09/24/2021</v>
      </c>
    </row>
  </sheetData>
  <sheetProtection algorithmName="SHA-512" hashValue="TUL82rvMyNlYkVn+86/UdKbUr2Zxik0x0ne5/kI0HWNc2fGoGyWgWLM17li2b8zKtuoD9pDC+aecpLzqqAxeRw==" saltValue="GH+jMDyc54C3fJp8yEk6UQ==" spinCount="100000" sheet="1" selectLockedCells="1"/>
  <mergeCells count="9">
    <mergeCell ref="A1:G1"/>
    <mergeCell ref="C34:F34"/>
    <mergeCell ref="I35:L35"/>
    <mergeCell ref="C10:F10"/>
    <mergeCell ref="C18:F18"/>
    <mergeCell ref="I19:L19"/>
    <mergeCell ref="B4:E4"/>
    <mergeCell ref="A8:G8"/>
    <mergeCell ref="A2:G2"/>
  </mergeCells>
  <printOptions horizontalCentered="1" verticalCentered="1"/>
  <pageMargins left="0.25" right="0.25"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pageSetUpPr fitToPage="1"/>
  </sheetPr>
  <dimension ref="A1:S52"/>
  <sheetViews>
    <sheetView view="pageBreakPreview" topLeftCell="A37" zoomScaleNormal="100" zoomScaleSheetLayoutView="100" workbookViewId="0">
      <selection activeCell="B20" sqref="B20"/>
    </sheetView>
  </sheetViews>
  <sheetFormatPr defaultColWidth="8.875" defaultRowHeight="13.8" x14ac:dyDescent="0.3"/>
  <cols>
    <col min="1" max="1" width="10.875" style="162" customWidth="1"/>
    <col min="2" max="8" width="10.75" style="162" customWidth="1"/>
    <col min="9" max="9" width="8.875" style="162"/>
    <col min="10" max="10" width="15.375" style="162" customWidth="1"/>
    <col min="11" max="16384" width="8.875" style="162"/>
  </cols>
  <sheetData>
    <row r="1" spans="1:9" x14ac:dyDescent="0.3">
      <c r="A1" s="270" t="s">
        <v>118</v>
      </c>
      <c r="B1" s="270"/>
      <c r="C1" s="270"/>
      <c r="D1" s="270"/>
      <c r="E1" s="270"/>
      <c r="F1" s="270"/>
      <c r="G1" s="270"/>
      <c r="H1" s="270"/>
      <c r="I1" s="74"/>
    </row>
    <row r="2" spans="1:9" ht="51" customHeight="1" x14ac:dyDescent="0.3">
      <c r="A2" s="295" t="s">
        <v>302</v>
      </c>
      <c r="B2" s="295"/>
      <c r="C2" s="295"/>
      <c r="D2" s="295"/>
      <c r="E2" s="295"/>
      <c r="F2" s="295"/>
      <c r="G2" s="295"/>
      <c r="H2" s="295"/>
      <c r="I2" s="163"/>
    </row>
    <row r="3" spans="1:9" x14ac:dyDescent="0.3">
      <c r="A3" s="19"/>
      <c r="B3" s="19"/>
      <c r="C3" s="19"/>
      <c r="D3" s="19"/>
      <c r="E3" s="19"/>
      <c r="F3" s="19"/>
      <c r="G3" s="19"/>
      <c r="H3" s="19"/>
      <c r="I3" s="74"/>
    </row>
    <row r="4" spans="1:9" x14ac:dyDescent="0.3">
      <c r="A4" s="162" t="s">
        <v>92</v>
      </c>
      <c r="B4" s="299" t="str">
        <f>'CL_1 - Site Screening'!C3</f>
        <v>Project Name</v>
      </c>
      <c r="C4" s="299"/>
      <c r="D4" s="299"/>
      <c r="E4" s="299"/>
      <c r="F4" s="162" t="s">
        <v>53</v>
      </c>
      <c r="G4" s="298">
        <f ca="1">'CL_1 - Site Screening'!G5</f>
        <v>45937</v>
      </c>
      <c r="H4" s="298"/>
    </row>
    <row r="5" spans="1:9" s="165" customFormat="1" x14ac:dyDescent="0.3">
      <c r="A5" s="164"/>
      <c r="B5" s="164"/>
      <c r="C5" s="164"/>
      <c r="D5" s="164"/>
      <c r="E5" s="164"/>
      <c r="F5" s="164"/>
      <c r="G5" s="164"/>
      <c r="H5" s="164"/>
    </row>
    <row r="7" spans="1:9" x14ac:dyDescent="0.3">
      <c r="A7" s="166" t="s">
        <v>43</v>
      </c>
      <c r="B7" s="166"/>
      <c r="C7" s="166"/>
      <c r="D7" s="166"/>
      <c r="E7" s="166"/>
      <c r="F7" s="166"/>
      <c r="G7" s="166"/>
      <c r="H7" s="166"/>
    </row>
    <row r="9" spans="1:9" x14ac:dyDescent="0.3">
      <c r="B9" s="167" t="s">
        <v>24</v>
      </c>
      <c r="C9" s="118">
        <f>'DE_2 - Det Wtrshed Info'!C45</f>
        <v>0.5</v>
      </c>
      <c r="D9" s="162" t="s">
        <v>9</v>
      </c>
      <c r="E9" s="167" t="s">
        <v>26</v>
      </c>
      <c r="F9" s="168">
        <f>'DE_2 - Det Wtrshed Info'!F45</f>
        <v>0.49999999999999994</v>
      </c>
    </row>
    <row r="10" spans="1:9" x14ac:dyDescent="0.3">
      <c r="B10" s="167" t="s">
        <v>25</v>
      </c>
      <c r="C10" s="169">
        <f>'DE_2 - Det Wtrshed Info'!C46</f>
        <v>0.5</v>
      </c>
      <c r="E10" s="167" t="s">
        <v>27</v>
      </c>
      <c r="F10" s="170">
        <f>'DE_2 - Det Wtrshed Info'!F46</f>
        <v>1134.3749999999998</v>
      </c>
      <c r="G10" s="162" t="s">
        <v>40</v>
      </c>
    </row>
    <row r="11" spans="1:9" x14ac:dyDescent="0.3">
      <c r="C11" s="167" t="s">
        <v>30</v>
      </c>
      <c r="D11" s="118">
        <f>'DE_2 - Det Wtrshed Info'!D47</f>
        <v>80</v>
      </c>
      <c r="E11" s="167" t="s">
        <v>48</v>
      </c>
      <c r="F11" s="171">
        <f>'DE_2 - Det Wtrshed Info'!G48</f>
        <v>0.62499999999999989</v>
      </c>
      <c r="G11" s="162" t="s">
        <v>50</v>
      </c>
    </row>
    <row r="12" spans="1:9" x14ac:dyDescent="0.3">
      <c r="C12" s="167" t="s">
        <v>31</v>
      </c>
      <c r="D12" s="118">
        <f>'DE_2 - Det Wtrshed Info'!D48</f>
        <v>93</v>
      </c>
    </row>
    <row r="14" spans="1:9" x14ac:dyDescent="0.3">
      <c r="A14" s="166" t="s">
        <v>270</v>
      </c>
      <c r="B14" s="166"/>
      <c r="C14" s="166"/>
      <c r="D14" s="166"/>
      <c r="E14" s="166"/>
      <c r="F14" s="166"/>
      <c r="G14" s="166"/>
      <c r="H14" s="166"/>
    </row>
    <row r="15" spans="1:9" x14ac:dyDescent="0.3">
      <c r="A15" s="300" t="s">
        <v>140</v>
      </c>
      <c r="B15" s="300"/>
      <c r="C15" s="300"/>
      <c r="D15" s="300"/>
      <c r="E15" s="300"/>
      <c r="F15" s="300"/>
      <c r="G15" s="300"/>
      <c r="H15" s="300"/>
    </row>
    <row r="17" spans="1:8" x14ac:dyDescent="0.3">
      <c r="B17" s="172"/>
      <c r="C17" s="297" t="s">
        <v>141</v>
      </c>
      <c r="D17" s="297"/>
      <c r="E17" s="297" t="s">
        <v>35</v>
      </c>
      <c r="F17" s="297"/>
      <c r="G17" s="297" t="s">
        <v>36</v>
      </c>
      <c r="H17" s="297"/>
    </row>
    <row r="18" spans="1:8" x14ac:dyDescent="0.3">
      <c r="B18" s="173" t="s">
        <v>34</v>
      </c>
      <c r="C18" s="173" t="s">
        <v>37</v>
      </c>
      <c r="D18" s="173" t="s">
        <v>38</v>
      </c>
      <c r="E18" s="173" t="s">
        <v>37</v>
      </c>
      <c r="F18" s="173" t="s">
        <v>38</v>
      </c>
      <c r="G18" s="173" t="s">
        <v>37</v>
      </c>
      <c r="H18" s="173" t="s">
        <v>38</v>
      </c>
    </row>
    <row r="19" spans="1:8" x14ac:dyDescent="0.3">
      <c r="A19" s="174" t="s">
        <v>32</v>
      </c>
      <c r="B19" s="175" t="s">
        <v>29</v>
      </c>
      <c r="C19" s="175" t="s">
        <v>39</v>
      </c>
      <c r="D19" s="175" t="s">
        <v>40</v>
      </c>
      <c r="E19" s="175" t="s">
        <v>39</v>
      </c>
      <c r="F19" s="175" t="s">
        <v>40</v>
      </c>
      <c r="G19" s="175" t="s">
        <v>39</v>
      </c>
      <c r="H19" s="175" t="s">
        <v>40</v>
      </c>
    </row>
    <row r="20" spans="1:8" x14ac:dyDescent="0.3">
      <c r="A20" s="118" t="s">
        <v>33</v>
      </c>
      <c r="B20" s="176">
        <v>1.25</v>
      </c>
      <c r="C20" s="177"/>
      <c r="D20" s="178"/>
      <c r="E20" s="179"/>
      <c r="F20" s="180"/>
      <c r="G20" s="181"/>
      <c r="H20" s="182"/>
    </row>
    <row r="21" spans="1:8" x14ac:dyDescent="0.3">
      <c r="A21" s="118">
        <v>1</v>
      </c>
      <c r="B21" s="176"/>
      <c r="C21" s="183"/>
      <c r="D21" s="184"/>
      <c r="E21" s="185"/>
      <c r="F21" s="186"/>
      <c r="G21" s="181"/>
      <c r="H21" s="182"/>
    </row>
    <row r="22" spans="1:8" x14ac:dyDescent="0.3">
      <c r="A22" s="118">
        <v>2</v>
      </c>
      <c r="B22" s="176"/>
      <c r="C22" s="183"/>
      <c r="D22" s="184"/>
      <c r="E22" s="185"/>
      <c r="F22" s="186"/>
      <c r="G22" s="181"/>
      <c r="H22" s="182"/>
    </row>
    <row r="23" spans="1:8" x14ac:dyDescent="0.3">
      <c r="A23" s="118">
        <v>5</v>
      </c>
      <c r="B23" s="176"/>
      <c r="C23" s="183"/>
      <c r="D23" s="184"/>
      <c r="E23" s="185"/>
      <c r="F23" s="186"/>
      <c r="G23" s="181"/>
      <c r="H23" s="182"/>
    </row>
    <row r="24" spans="1:8" x14ac:dyDescent="0.3">
      <c r="A24" s="118">
        <v>10</v>
      </c>
      <c r="B24" s="176"/>
      <c r="C24" s="183"/>
      <c r="D24" s="184"/>
      <c r="E24" s="185"/>
      <c r="F24" s="186"/>
      <c r="G24" s="181"/>
      <c r="H24" s="182"/>
    </row>
    <row r="25" spans="1:8" x14ac:dyDescent="0.3">
      <c r="A25" s="118">
        <v>25</v>
      </c>
      <c r="B25" s="176"/>
      <c r="C25" s="183"/>
      <c r="D25" s="184"/>
      <c r="E25" s="185"/>
      <c r="F25" s="186"/>
      <c r="G25" s="181"/>
      <c r="H25" s="182"/>
    </row>
    <row r="26" spans="1:8" x14ac:dyDescent="0.3">
      <c r="A26" s="118">
        <v>50</v>
      </c>
      <c r="B26" s="176"/>
      <c r="C26" s="183"/>
      <c r="D26" s="184"/>
      <c r="E26" s="185"/>
      <c r="F26" s="186"/>
      <c r="G26" s="181"/>
      <c r="H26" s="182"/>
    </row>
    <row r="27" spans="1:8" x14ac:dyDescent="0.3">
      <c r="A27" s="118">
        <v>100</v>
      </c>
      <c r="B27" s="176"/>
      <c r="C27" s="183"/>
      <c r="D27" s="184"/>
      <c r="E27" s="185"/>
      <c r="F27" s="186"/>
      <c r="G27" s="181"/>
      <c r="H27" s="182"/>
    </row>
    <row r="28" spans="1:8" x14ac:dyDescent="0.3">
      <c r="A28" s="118"/>
      <c r="B28" s="187"/>
      <c r="C28" s="188"/>
      <c r="D28" s="189"/>
      <c r="E28" s="190"/>
      <c r="F28" s="189"/>
      <c r="G28" s="190"/>
      <c r="H28" s="191"/>
    </row>
    <row r="29" spans="1:8" x14ac:dyDescent="0.3">
      <c r="D29" s="19" t="s">
        <v>33</v>
      </c>
      <c r="E29" s="19" t="s">
        <v>138</v>
      </c>
    </row>
    <row r="30" spans="1:8" x14ac:dyDescent="0.3">
      <c r="A30" s="166" t="s">
        <v>136</v>
      </c>
      <c r="B30" s="166"/>
      <c r="C30" s="192" t="s">
        <v>48</v>
      </c>
      <c r="D30" s="193">
        <f>H20/43560/C9*12</f>
        <v>0</v>
      </c>
      <c r="E30" s="193">
        <f>H21/43560/C9*12</f>
        <v>0</v>
      </c>
      <c r="F30" s="162" t="s">
        <v>50</v>
      </c>
    </row>
    <row r="31" spans="1:8" x14ac:dyDescent="0.3">
      <c r="C31" s="167" t="s">
        <v>137</v>
      </c>
      <c r="D31" s="162" t="e">
        <f>G20*640/C9/D30</f>
        <v>#DIV/0!</v>
      </c>
      <c r="E31" s="194" t="e">
        <f>G21*640/C9/E30</f>
        <v>#DIV/0!</v>
      </c>
      <c r="F31" s="162" t="s">
        <v>55</v>
      </c>
    </row>
    <row r="32" spans="1:8" x14ac:dyDescent="0.3">
      <c r="C32" s="167" t="s">
        <v>56</v>
      </c>
      <c r="D32" s="195"/>
      <c r="E32" s="196"/>
      <c r="F32" s="162" t="s">
        <v>144</v>
      </c>
    </row>
    <row r="33" spans="1:19" x14ac:dyDescent="0.3">
      <c r="C33" s="167" t="s">
        <v>57</v>
      </c>
      <c r="D33" s="193">
        <f>D32*G20</f>
        <v>0</v>
      </c>
      <c r="E33" s="193">
        <f>E32*G21</f>
        <v>0</v>
      </c>
      <c r="F33" s="162" t="s">
        <v>39</v>
      </c>
    </row>
    <row r="35" spans="1:19" x14ac:dyDescent="0.3">
      <c r="A35" s="166" t="s">
        <v>91</v>
      </c>
      <c r="B35" s="166"/>
      <c r="C35" s="166"/>
      <c r="D35" s="166"/>
      <c r="E35" s="166"/>
      <c r="F35" s="166"/>
      <c r="G35" s="166"/>
      <c r="H35" s="166"/>
    </row>
    <row r="36" spans="1:19" x14ac:dyDescent="0.3">
      <c r="A36" s="119" t="str">
        <f>IF(J39&gt;0,"MANUAL",IF(J40&gt;0,"MANUAL",IF(J41&gt;0,"MANUAL",IF(J42&gt;0,"MANUAL",IF(J43&gt;0,"MANUAL",IF(J44&gt;0,"MANUAL",IF(J45&gt;0,"MANUAL",IF(J46&gt;0,"MANUAL"," "))))))))</f>
        <v xml:space="preserve"> </v>
      </c>
      <c r="B36" s="119"/>
      <c r="C36" s="119"/>
      <c r="D36" s="119"/>
      <c r="E36" s="119"/>
      <c r="F36" s="119"/>
      <c r="G36" s="119"/>
      <c r="H36" s="119"/>
      <c r="J36" s="197" t="s">
        <v>124</v>
      </c>
    </row>
    <row r="37" spans="1:19" x14ac:dyDescent="0.3">
      <c r="A37" s="198"/>
      <c r="B37" s="110" t="s">
        <v>58</v>
      </c>
      <c r="C37" s="110" t="s">
        <v>59</v>
      </c>
      <c r="D37" s="110" t="s">
        <v>60</v>
      </c>
      <c r="E37" s="110" t="s">
        <v>61</v>
      </c>
      <c r="F37" s="110" t="s">
        <v>62</v>
      </c>
      <c r="G37" s="110" t="s">
        <v>63</v>
      </c>
      <c r="H37" s="199" t="s">
        <v>258</v>
      </c>
      <c r="J37" s="200" t="s">
        <v>129</v>
      </c>
      <c r="M37" s="201" t="s">
        <v>58</v>
      </c>
    </row>
    <row r="38" spans="1:19" x14ac:dyDescent="0.3">
      <c r="A38" s="202" t="s">
        <v>32</v>
      </c>
      <c r="B38" s="202" t="s">
        <v>39</v>
      </c>
      <c r="C38" s="202" t="s">
        <v>39</v>
      </c>
      <c r="D38" s="202"/>
      <c r="E38" s="202"/>
      <c r="F38" s="202" t="s">
        <v>40</v>
      </c>
      <c r="G38" s="202" t="s">
        <v>40</v>
      </c>
      <c r="H38" s="203" t="s">
        <v>40</v>
      </c>
      <c r="J38" s="204" t="s">
        <v>39</v>
      </c>
      <c r="M38" s="205" t="s">
        <v>39</v>
      </c>
    </row>
    <row r="39" spans="1:19" x14ac:dyDescent="0.3">
      <c r="A39" s="206" t="s">
        <v>33</v>
      </c>
      <c r="B39" s="207">
        <f t="shared" ref="B39:B46" si="0">IF(M39&lt;1,ROUND(M39,2),IF(M39&lt;10,ROUND(M39,1),ROUND(M39,0)))</f>
        <v>0</v>
      </c>
      <c r="C39" s="208">
        <f>IF(G20&lt;1,ROUND(G20,2),IF(G20&lt;10,ROUND(G20,1),ROUND(G20,0)))</f>
        <v>0</v>
      </c>
      <c r="D39" s="187" t="e">
        <f>IF(B39="NA","NA",M39/C39)</f>
        <v>#DIV/0!</v>
      </c>
      <c r="E39" s="209" t="e">
        <f>IF(B39="NA","NA",0.683-1.43*D39+1.64*D39^2-0.804*D39^3)</f>
        <v>#DIV/0!</v>
      </c>
      <c r="F39" s="189">
        <f t="shared" ref="F39:F46" si="1">H20</f>
        <v>0</v>
      </c>
      <c r="G39" s="210" t="e">
        <f>IF(B39="NA","NA",E39*F39)</f>
        <v>#DIV/0!</v>
      </c>
      <c r="H39" s="211" t="e">
        <f>IF(B39="NA","NA",ROUND(G39*$H$47,-2))</f>
        <v>#DIV/0!</v>
      </c>
      <c r="J39" s="212">
        <v>0</v>
      </c>
      <c r="M39" s="213">
        <f>IF(J39=0,D33,J39)</f>
        <v>0</v>
      </c>
    </row>
    <row r="40" spans="1:19" x14ac:dyDescent="0.3">
      <c r="A40" s="118">
        <v>1</v>
      </c>
      <c r="B40" s="118">
        <f t="shared" si="0"/>
        <v>0</v>
      </c>
      <c r="C40" s="214">
        <f>IF(G21&lt;1,ROUND(G21,2),IF(G21&lt;10,ROUND(G21,1),ROUND(G21,0)))</f>
        <v>0</v>
      </c>
      <c r="D40" s="193" t="e">
        <f t="shared" ref="D40:D46" si="2">M40/C40</f>
        <v>#DIV/0!</v>
      </c>
      <c r="E40" s="215" t="e">
        <f>0.683-1.43*D40+1.64*D40^2-0.804*D40^3</f>
        <v>#DIV/0!</v>
      </c>
      <c r="F40" s="216">
        <f t="shared" si="1"/>
        <v>0</v>
      </c>
      <c r="G40" s="217" t="e">
        <f>E40*F40</f>
        <v>#DIV/0!</v>
      </c>
      <c r="H40" s="211" t="e">
        <f t="shared" ref="H40:H46" si="3">IF(B40="NA","NA",ROUND(G40*$H$47,-2))</f>
        <v>#DIV/0!</v>
      </c>
      <c r="J40" s="212">
        <v>0</v>
      </c>
      <c r="M40" s="218">
        <f>IF(J40=0,E33,J40)</f>
        <v>0</v>
      </c>
    </row>
    <row r="41" spans="1:19" x14ac:dyDescent="0.3">
      <c r="A41" s="118">
        <v>2</v>
      </c>
      <c r="B41" s="118">
        <f t="shared" si="0"/>
        <v>0</v>
      </c>
      <c r="C41" s="214">
        <f t="shared" ref="C41:C45" si="4">IF(G22&lt;1,ROUND(G22,2),IF(G22&lt;10,ROUND(G22,1),ROUND(G22,0)))</f>
        <v>0</v>
      </c>
      <c r="D41" s="193" t="e">
        <f t="shared" si="2"/>
        <v>#DIV/0!</v>
      </c>
      <c r="E41" s="215" t="e">
        <f t="shared" ref="E41:E46" si="5">0.683-1.43*D41+1.64*D41^2-0.804*D41^3</f>
        <v>#DIV/0!</v>
      </c>
      <c r="F41" s="216">
        <f t="shared" si="1"/>
        <v>0</v>
      </c>
      <c r="G41" s="217" t="e">
        <f t="shared" ref="G41:G46" si="6">E41*F41</f>
        <v>#DIV/0!</v>
      </c>
      <c r="H41" s="211" t="e">
        <f t="shared" si="3"/>
        <v>#DIV/0!</v>
      </c>
      <c r="J41" s="212">
        <v>0</v>
      </c>
      <c r="M41" s="218">
        <f t="shared" ref="M41:M46" si="7">IF(J41=0,MIN(C22,E$23),J41)</f>
        <v>0</v>
      </c>
    </row>
    <row r="42" spans="1:19" x14ac:dyDescent="0.3">
      <c r="A42" s="118">
        <v>5</v>
      </c>
      <c r="B42" s="118">
        <f t="shared" si="0"/>
        <v>0</v>
      </c>
      <c r="C42" s="214">
        <f t="shared" si="4"/>
        <v>0</v>
      </c>
      <c r="D42" s="193" t="e">
        <f t="shared" si="2"/>
        <v>#DIV/0!</v>
      </c>
      <c r="E42" s="215" t="e">
        <f t="shared" si="5"/>
        <v>#DIV/0!</v>
      </c>
      <c r="F42" s="216">
        <f t="shared" si="1"/>
        <v>0</v>
      </c>
      <c r="G42" s="217" t="e">
        <f t="shared" si="6"/>
        <v>#DIV/0!</v>
      </c>
      <c r="H42" s="211" t="e">
        <f t="shared" si="3"/>
        <v>#DIV/0!</v>
      </c>
      <c r="J42" s="212">
        <v>0</v>
      </c>
      <c r="M42" s="218">
        <f t="shared" si="7"/>
        <v>0</v>
      </c>
    </row>
    <row r="43" spans="1:19" x14ac:dyDescent="0.3">
      <c r="A43" s="118">
        <v>10</v>
      </c>
      <c r="B43" s="118">
        <f t="shared" si="0"/>
        <v>0</v>
      </c>
      <c r="C43" s="214">
        <f t="shared" si="4"/>
        <v>0</v>
      </c>
      <c r="D43" s="193" t="e">
        <f t="shared" si="2"/>
        <v>#DIV/0!</v>
      </c>
      <c r="E43" s="215" t="e">
        <f t="shared" si="5"/>
        <v>#DIV/0!</v>
      </c>
      <c r="F43" s="216">
        <f t="shared" si="1"/>
        <v>0</v>
      </c>
      <c r="G43" s="217" t="e">
        <f t="shared" si="6"/>
        <v>#DIV/0!</v>
      </c>
      <c r="H43" s="211" t="e">
        <f t="shared" si="3"/>
        <v>#DIV/0!</v>
      </c>
      <c r="J43" s="212">
        <v>0</v>
      </c>
      <c r="M43" s="218">
        <f t="shared" si="7"/>
        <v>0</v>
      </c>
    </row>
    <row r="44" spans="1:19" x14ac:dyDescent="0.3">
      <c r="A44" s="118">
        <v>25</v>
      </c>
      <c r="B44" s="118">
        <f t="shared" si="0"/>
        <v>0</v>
      </c>
      <c r="C44" s="214">
        <f t="shared" si="4"/>
        <v>0</v>
      </c>
      <c r="D44" s="193" t="e">
        <f t="shared" si="2"/>
        <v>#DIV/0!</v>
      </c>
      <c r="E44" s="215" t="e">
        <f t="shared" si="5"/>
        <v>#DIV/0!</v>
      </c>
      <c r="F44" s="216">
        <f t="shared" si="1"/>
        <v>0</v>
      </c>
      <c r="G44" s="217" t="e">
        <f t="shared" si="6"/>
        <v>#DIV/0!</v>
      </c>
      <c r="H44" s="211" t="e">
        <f t="shared" si="3"/>
        <v>#DIV/0!</v>
      </c>
      <c r="J44" s="212">
        <v>0</v>
      </c>
      <c r="M44" s="218">
        <f t="shared" si="7"/>
        <v>0</v>
      </c>
    </row>
    <row r="45" spans="1:19" x14ac:dyDescent="0.3">
      <c r="A45" s="118">
        <v>50</v>
      </c>
      <c r="B45" s="118">
        <f t="shared" si="0"/>
        <v>0</v>
      </c>
      <c r="C45" s="214">
        <f t="shared" si="4"/>
        <v>0</v>
      </c>
      <c r="D45" s="193" t="e">
        <f t="shared" si="2"/>
        <v>#DIV/0!</v>
      </c>
      <c r="E45" s="215" t="e">
        <f t="shared" si="5"/>
        <v>#DIV/0!</v>
      </c>
      <c r="F45" s="216">
        <f t="shared" si="1"/>
        <v>0</v>
      </c>
      <c r="G45" s="217" t="e">
        <f t="shared" si="6"/>
        <v>#DIV/0!</v>
      </c>
      <c r="H45" s="211" t="e">
        <f t="shared" si="3"/>
        <v>#DIV/0!</v>
      </c>
      <c r="J45" s="212">
        <v>0</v>
      </c>
      <c r="M45" s="218">
        <f t="shared" si="7"/>
        <v>0</v>
      </c>
    </row>
    <row r="46" spans="1:19" x14ac:dyDescent="0.3">
      <c r="A46" s="118">
        <v>100</v>
      </c>
      <c r="B46" s="118">
        <f t="shared" si="0"/>
        <v>0</v>
      </c>
      <c r="C46" s="214">
        <f>IF(G27&lt;1,ROUND(G27,2),IF(G27&lt;10,ROUND(G27,1),ROUND(G27,0)))</f>
        <v>0</v>
      </c>
      <c r="D46" s="193" t="e">
        <f t="shared" si="2"/>
        <v>#DIV/0!</v>
      </c>
      <c r="E46" s="215" t="e">
        <f t="shared" si="5"/>
        <v>#DIV/0!</v>
      </c>
      <c r="F46" s="216">
        <f t="shared" si="1"/>
        <v>0</v>
      </c>
      <c r="G46" s="217" t="e">
        <f t="shared" si="6"/>
        <v>#DIV/0!</v>
      </c>
      <c r="H46" s="211" t="e">
        <f t="shared" si="3"/>
        <v>#DIV/0!</v>
      </c>
      <c r="J46" s="219">
        <v>0</v>
      </c>
      <c r="M46" s="218">
        <f t="shared" si="7"/>
        <v>0</v>
      </c>
    </row>
    <row r="47" spans="1:19" ht="14.4" thickBot="1" x14ac:dyDescent="0.35">
      <c r="A47" s="118"/>
      <c r="B47" s="118"/>
      <c r="C47" s="214"/>
      <c r="D47" s="193"/>
      <c r="E47" s="215"/>
      <c r="F47" s="216"/>
      <c r="G47" s="220" t="s">
        <v>257</v>
      </c>
      <c r="H47" s="221">
        <v>1.2</v>
      </c>
      <c r="J47" s="222"/>
      <c r="S47" s="193"/>
    </row>
    <row r="48" spans="1:19" ht="14.4" x14ac:dyDescent="0.3">
      <c r="A48" s="43" t="s">
        <v>218</v>
      </c>
      <c r="B48" s="43"/>
      <c r="C48" s="43"/>
      <c r="D48" s="43"/>
      <c r="E48" s="43"/>
      <c r="F48" s="43"/>
      <c r="G48" s="43"/>
      <c r="H48" s="223"/>
      <c r="J48" s="222"/>
      <c r="S48" s="193"/>
    </row>
    <row r="49" spans="1:19" ht="14.4" x14ac:dyDescent="0.3">
      <c r="A49" s="44" t="s">
        <v>250</v>
      </c>
      <c r="B49" s="44"/>
      <c r="C49" s="44"/>
      <c r="D49" s="44"/>
      <c r="E49" s="44"/>
      <c r="F49" s="44"/>
      <c r="G49" s="44"/>
      <c r="H49" s="45" t="str">
        <f>'CL_1 - Site Screening'!J70</f>
        <v>IDALS: Issue Date: 09/24/2021</v>
      </c>
      <c r="J49" s="222"/>
      <c r="S49" s="193"/>
    </row>
    <row r="50" spans="1:19" x14ac:dyDescent="0.3">
      <c r="B50" s="224"/>
    </row>
    <row r="52" spans="1:19" x14ac:dyDescent="0.3">
      <c r="A52" s="296" t="s">
        <v>143</v>
      </c>
      <c r="B52" s="296"/>
      <c r="C52" s="296"/>
      <c r="D52" s="296"/>
      <c r="E52" s="296"/>
      <c r="F52" s="296"/>
      <c r="G52" s="296"/>
      <c r="H52" s="296"/>
    </row>
  </sheetData>
  <sheetProtection algorithmName="SHA-512" hashValue="oPFWnsX3OWY8FGsA7fChmgQZGlnlIyGFA8s0klJS044fWpTJiHEe4OfJMZP5PBJYB+NaOzGdW4fRY/IHCpfW/Q==" saltValue="NnN8l7AKWHTKPe+j8IsdOA==" spinCount="100000" sheet="1" selectLockedCells="1"/>
  <mergeCells count="9">
    <mergeCell ref="A52:H52"/>
    <mergeCell ref="A1:H1"/>
    <mergeCell ref="C17:D17"/>
    <mergeCell ref="E17:F17"/>
    <mergeCell ref="G17:H17"/>
    <mergeCell ref="G4:H4"/>
    <mergeCell ref="B4:E4"/>
    <mergeCell ref="A15:H15"/>
    <mergeCell ref="A2:H2"/>
  </mergeCells>
  <printOptions horizontalCentered="1" verticalCentered="1"/>
  <pageMargins left="0.25" right="0.25" top="0.75" bottom="0.75" header="0.3" footer="0.3"/>
  <pageSetup scale="94"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pageSetUpPr fitToPage="1"/>
  </sheetPr>
  <dimension ref="A1:I45"/>
  <sheetViews>
    <sheetView view="pageBreakPreview" topLeftCell="A15" zoomScaleNormal="100" zoomScaleSheetLayoutView="100" workbookViewId="0">
      <selection activeCell="C15" sqref="C15"/>
    </sheetView>
  </sheetViews>
  <sheetFormatPr defaultColWidth="8.875" defaultRowHeight="13.8" x14ac:dyDescent="0.3"/>
  <cols>
    <col min="1" max="1" width="12.75" style="162" customWidth="1"/>
    <col min="2" max="2" width="10.375" style="162" customWidth="1"/>
    <col min="3" max="3" width="9" style="162" customWidth="1"/>
    <col min="4" max="4" width="21.75" style="162" customWidth="1"/>
    <col min="5" max="6" width="18" style="162" customWidth="1"/>
    <col min="7" max="7" width="9" style="162" customWidth="1"/>
    <col min="8" max="8" width="10.25" style="162" customWidth="1"/>
    <col min="9" max="16384" width="8.875" style="162"/>
  </cols>
  <sheetData>
    <row r="1" spans="1:9" x14ac:dyDescent="0.3">
      <c r="A1" s="270" t="s">
        <v>119</v>
      </c>
      <c r="B1" s="270"/>
      <c r="C1" s="270"/>
      <c r="D1" s="270"/>
      <c r="E1" s="270"/>
      <c r="F1" s="270"/>
      <c r="G1" s="270"/>
      <c r="H1" s="74"/>
      <c r="I1" s="74"/>
    </row>
    <row r="2" spans="1:9" ht="39" customHeight="1" x14ac:dyDescent="0.3">
      <c r="A2" s="295" t="s">
        <v>302</v>
      </c>
      <c r="B2" s="295"/>
      <c r="C2" s="295"/>
      <c r="D2" s="295"/>
      <c r="E2" s="295"/>
      <c r="F2" s="295"/>
      <c r="G2" s="295"/>
      <c r="H2" s="135"/>
      <c r="I2" s="74"/>
    </row>
    <row r="3" spans="1:9" x14ac:dyDescent="0.3">
      <c r="A3" s="19"/>
      <c r="B3" s="19"/>
      <c r="C3" s="19"/>
      <c r="D3" s="19"/>
      <c r="E3" s="19"/>
      <c r="F3" s="19"/>
      <c r="G3" s="19"/>
      <c r="H3" s="74"/>
      <c r="I3" s="74"/>
    </row>
    <row r="4" spans="1:9" x14ac:dyDescent="0.3">
      <c r="A4" s="162" t="s">
        <v>92</v>
      </c>
      <c r="B4" s="299" t="str">
        <f>'CL_1 - Site Screening'!C3</f>
        <v>Project Name</v>
      </c>
      <c r="C4" s="299"/>
      <c r="D4" s="299"/>
      <c r="E4" s="299"/>
      <c r="F4" s="225">
        <f ca="1">'CL_1 - Site Screening'!G5</f>
        <v>45937</v>
      </c>
      <c r="G4" s="162" t="s">
        <v>94</v>
      </c>
    </row>
    <row r="5" spans="1:9" x14ac:dyDescent="0.3">
      <c r="A5" s="164"/>
      <c r="B5" s="164"/>
      <c r="C5" s="164"/>
      <c r="D5" s="164"/>
      <c r="E5" s="164"/>
      <c r="F5" s="164"/>
      <c r="G5" s="226"/>
    </row>
    <row r="7" spans="1:9" x14ac:dyDescent="0.3">
      <c r="A7" s="162" t="s">
        <v>43</v>
      </c>
    </row>
    <row r="9" spans="1:9" x14ac:dyDescent="0.3">
      <c r="A9" s="162" t="s">
        <v>24</v>
      </c>
      <c r="C9" s="118">
        <f>'DE_2 - Det Wtrshed Info'!C45</f>
        <v>0.5</v>
      </c>
      <c r="D9" s="162" t="s">
        <v>9</v>
      </c>
      <c r="E9" s="301" t="s">
        <v>130</v>
      </c>
      <c r="F9" s="301"/>
      <c r="G9" s="301"/>
    </row>
    <row r="11" spans="1:9" x14ac:dyDescent="0.3">
      <c r="A11" s="227" t="s">
        <v>267</v>
      </c>
      <c r="B11" s="227"/>
      <c r="C11" s="227"/>
      <c r="D11" s="227"/>
      <c r="E11" s="227"/>
      <c r="F11" s="227"/>
      <c r="G11" s="227"/>
    </row>
    <row r="12" spans="1:9" x14ac:dyDescent="0.3">
      <c r="B12" s="228"/>
      <c r="C12" s="228"/>
      <c r="D12" s="228"/>
      <c r="E12" s="228"/>
      <c r="F12" s="228"/>
      <c r="G12" s="228"/>
      <c r="H12" s="228"/>
    </row>
    <row r="13" spans="1:9" ht="30.6" customHeight="1" x14ac:dyDescent="0.3">
      <c r="A13" s="118" t="s">
        <v>32</v>
      </c>
      <c r="B13" s="187" t="s">
        <v>64</v>
      </c>
      <c r="C13" s="188" t="s">
        <v>65</v>
      </c>
      <c r="D13" s="189" t="s">
        <v>66</v>
      </c>
      <c r="E13" s="229" t="s">
        <v>260</v>
      </c>
      <c r="F13" s="230" t="s">
        <v>260</v>
      </c>
      <c r="G13" s="190"/>
      <c r="H13" s="191"/>
    </row>
    <row r="14" spans="1:9" x14ac:dyDescent="0.3">
      <c r="A14" s="202"/>
      <c r="B14" s="231" t="s">
        <v>67</v>
      </c>
      <c r="C14" s="232" t="s">
        <v>67</v>
      </c>
      <c r="D14" s="233" t="s">
        <v>68</v>
      </c>
      <c r="E14" s="234" t="s">
        <v>69</v>
      </c>
      <c r="F14" s="233" t="s">
        <v>70</v>
      </c>
      <c r="G14" s="190"/>
      <c r="H14" s="191"/>
    </row>
    <row r="15" spans="1:9" x14ac:dyDescent="0.3">
      <c r="A15" s="235" t="s">
        <v>33</v>
      </c>
      <c r="B15" s="188">
        <f>'DE_3 - Det Hydrology'!B39</f>
        <v>0</v>
      </c>
      <c r="C15" s="236"/>
      <c r="D15" s="237"/>
      <c r="E15" s="238"/>
      <c r="F15" s="239">
        <f>IF(B15="NA","NA",12*E15/(C$9*43560))</f>
        <v>0</v>
      </c>
      <c r="G15" s="190"/>
      <c r="H15" s="191"/>
    </row>
    <row r="16" spans="1:9" x14ac:dyDescent="0.3">
      <c r="A16" s="118" t="s">
        <v>71</v>
      </c>
      <c r="B16" s="188">
        <f>'DE_3 - Det Hydrology'!B40</f>
        <v>0</v>
      </c>
      <c r="C16" s="236"/>
      <c r="D16" s="237"/>
      <c r="E16" s="238"/>
      <c r="F16" s="239">
        <f>12*E16/(C$9*43560)</f>
        <v>0</v>
      </c>
      <c r="G16" s="190"/>
      <c r="H16" s="191"/>
    </row>
    <row r="17" spans="1:8" x14ac:dyDescent="0.3">
      <c r="A17" s="118" t="s">
        <v>72</v>
      </c>
      <c r="B17" s="188">
        <f>'DE_3 - Det Hydrology'!B41</f>
        <v>0</v>
      </c>
      <c r="C17" s="236"/>
      <c r="D17" s="237"/>
      <c r="E17" s="238"/>
      <c r="F17" s="239">
        <f t="shared" ref="F17:F22" si="0">12*E17/(C$9*43560)</f>
        <v>0</v>
      </c>
      <c r="G17" s="190"/>
      <c r="H17" s="191"/>
    </row>
    <row r="18" spans="1:8" x14ac:dyDescent="0.3">
      <c r="A18" s="118" t="s">
        <v>73</v>
      </c>
      <c r="B18" s="188">
        <f>'DE_3 - Det Hydrology'!B42</f>
        <v>0</v>
      </c>
      <c r="C18" s="236"/>
      <c r="D18" s="237"/>
      <c r="E18" s="238"/>
      <c r="F18" s="239">
        <f t="shared" si="0"/>
        <v>0</v>
      </c>
      <c r="G18" s="190"/>
      <c r="H18" s="191"/>
    </row>
    <row r="19" spans="1:8" x14ac:dyDescent="0.3">
      <c r="A19" s="118" t="s">
        <v>74</v>
      </c>
      <c r="B19" s="188">
        <f>'DE_3 - Det Hydrology'!B43</f>
        <v>0</v>
      </c>
      <c r="C19" s="236"/>
      <c r="D19" s="237"/>
      <c r="E19" s="238"/>
      <c r="F19" s="239">
        <f t="shared" si="0"/>
        <v>0</v>
      </c>
      <c r="G19" s="190"/>
      <c r="H19" s="191"/>
    </row>
    <row r="20" spans="1:8" x14ac:dyDescent="0.3">
      <c r="A20" s="118" t="s">
        <v>75</v>
      </c>
      <c r="B20" s="188">
        <f>'DE_3 - Det Hydrology'!B44</f>
        <v>0</v>
      </c>
      <c r="C20" s="236"/>
      <c r="D20" s="237"/>
      <c r="E20" s="238"/>
      <c r="F20" s="239">
        <f t="shared" si="0"/>
        <v>0</v>
      </c>
      <c r="G20" s="190"/>
      <c r="H20" s="191"/>
    </row>
    <row r="21" spans="1:8" x14ac:dyDescent="0.3">
      <c r="A21" s="118" t="s">
        <v>76</v>
      </c>
      <c r="B21" s="188">
        <f>'DE_3 - Det Hydrology'!B45</f>
        <v>0</v>
      </c>
      <c r="C21" s="236"/>
      <c r="D21" s="237"/>
      <c r="E21" s="238"/>
      <c r="F21" s="239">
        <f t="shared" si="0"/>
        <v>0</v>
      </c>
    </row>
    <row r="22" spans="1:8" x14ac:dyDescent="0.3">
      <c r="A22" s="118" t="s">
        <v>77</v>
      </c>
      <c r="B22" s="188">
        <f>'DE_3 - Det Hydrology'!B46</f>
        <v>0</v>
      </c>
      <c r="C22" s="236"/>
      <c r="D22" s="237"/>
      <c r="E22" s="238"/>
      <c r="F22" s="239">
        <f t="shared" si="0"/>
        <v>0</v>
      </c>
    </row>
    <row r="23" spans="1:8" x14ac:dyDescent="0.3">
      <c r="D23" s="167"/>
      <c r="E23" s="194"/>
    </row>
    <row r="24" spans="1:8" x14ac:dyDescent="0.3">
      <c r="A24" s="227" t="s">
        <v>268</v>
      </c>
      <c r="B24" s="227"/>
      <c r="C24" s="227"/>
      <c r="D24" s="227"/>
      <c r="E24" s="227"/>
      <c r="F24" s="227"/>
      <c r="G24" s="227"/>
    </row>
    <row r="25" spans="1:8" ht="55.2" x14ac:dyDescent="0.3">
      <c r="A25" s="118" t="s">
        <v>78</v>
      </c>
      <c r="B25" s="240" t="s">
        <v>79</v>
      </c>
      <c r="C25" s="240" t="s">
        <v>87</v>
      </c>
      <c r="D25" s="240" t="s">
        <v>88</v>
      </c>
      <c r="E25" s="240" t="s">
        <v>80</v>
      </c>
      <c r="F25" s="240" t="s">
        <v>131</v>
      </c>
      <c r="G25" s="240" t="s">
        <v>89</v>
      </c>
    </row>
    <row r="26" spans="1:8" x14ac:dyDescent="0.3">
      <c r="A26" s="118"/>
      <c r="B26" s="240"/>
      <c r="C26" s="241"/>
      <c r="D26" s="240" t="s">
        <v>81</v>
      </c>
      <c r="E26" s="240"/>
      <c r="F26" s="240"/>
    </row>
    <row r="27" spans="1:8" x14ac:dyDescent="0.3">
      <c r="A27" s="118"/>
      <c r="B27" s="118"/>
      <c r="C27" s="118" t="s">
        <v>82</v>
      </c>
      <c r="D27" s="118" t="s">
        <v>82</v>
      </c>
      <c r="E27" s="118"/>
      <c r="F27" s="118"/>
    </row>
    <row r="28" spans="1:8" x14ac:dyDescent="0.3">
      <c r="A28" s="202" t="s">
        <v>83</v>
      </c>
      <c r="B28" s="202" t="s">
        <v>10</v>
      </c>
      <c r="C28" s="202" t="s">
        <v>84</v>
      </c>
      <c r="D28" s="202" t="s">
        <v>85</v>
      </c>
      <c r="E28" s="202" t="s">
        <v>69</v>
      </c>
      <c r="F28" s="202" t="s">
        <v>69</v>
      </c>
      <c r="G28" s="226"/>
    </row>
    <row r="29" spans="1:8" x14ac:dyDescent="0.3">
      <c r="A29" s="235" t="s">
        <v>33</v>
      </c>
      <c r="B29" s="242">
        <f>IF(B15="NA","NA",F15/'DE_3 - Det Hydrology'!B20)</f>
        <v>0</v>
      </c>
      <c r="C29" s="243"/>
      <c r="D29" s="169" t="e">
        <f>IF(B29="NA","NA",1-C15/'DE_3 - Det Hydrology'!G20)</f>
        <v>#DIV/0!</v>
      </c>
      <c r="E29" s="217" t="e">
        <f>'DE_3 - Det Hydrology'!G39</f>
        <v>#DIV/0!</v>
      </c>
      <c r="F29" s="217">
        <f>IF(B15="NA","NA",E15)</f>
        <v>0</v>
      </c>
      <c r="G29" s="193" t="e">
        <f>IF(B15="NA","NA",F29/E29)</f>
        <v>#DIV/0!</v>
      </c>
    </row>
    <row r="30" spans="1:8" x14ac:dyDescent="0.3">
      <c r="A30" s="118" t="s">
        <v>86</v>
      </c>
      <c r="B30" s="242" t="e">
        <f>F16/'DE_3 - Det Hydrology'!B21</f>
        <v>#DIV/0!</v>
      </c>
      <c r="C30" s="243"/>
      <c r="D30" s="169" t="e">
        <f>1-C16/'DE_3 - Det Hydrology'!G21</f>
        <v>#DIV/0!</v>
      </c>
      <c r="E30" s="217" t="e">
        <f>'DE_3 - Det Hydrology'!G40</f>
        <v>#DIV/0!</v>
      </c>
      <c r="F30" s="217">
        <f>E16</f>
        <v>0</v>
      </c>
      <c r="G30" s="193" t="e">
        <f>F30/E30</f>
        <v>#DIV/0!</v>
      </c>
    </row>
    <row r="31" spans="1:8" x14ac:dyDescent="0.3">
      <c r="A31" s="118" t="s">
        <v>72</v>
      </c>
      <c r="B31" s="242" t="e">
        <f>F17/'DE_3 - Det Hydrology'!B22</f>
        <v>#DIV/0!</v>
      </c>
      <c r="C31" s="243"/>
      <c r="D31" s="169" t="e">
        <f>1-C17/'DE_3 - Det Hydrology'!G22</f>
        <v>#DIV/0!</v>
      </c>
      <c r="E31" s="217" t="e">
        <f>'DE_3 - Det Hydrology'!G41</f>
        <v>#DIV/0!</v>
      </c>
      <c r="F31" s="217">
        <f>E17</f>
        <v>0</v>
      </c>
      <c r="G31" s="193" t="e">
        <f t="shared" ref="G31:G36" si="1">F31/E31</f>
        <v>#DIV/0!</v>
      </c>
    </row>
    <row r="32" spans="1:8" x14ac:dyDescent="0.3">
      <c r="A32" s="118" t="s">
        <v>73</v>
      </c>
      <c r="B32" s="242" t="e">
        <f>F18/'DE_3 - Det Hydrology'!B23</f>
        <v>#DIV/0!</v>
      </c>
      <c r="C32" s="243"/>
      <c r="D32" s="169" t="e">
        <f>1-C18/'DE_3 - Det Hydrology'!G23</f>
        <v>#DIV/0!</v>
      </c>
      <c r="E32" s="217" t="e">
        <f>'DE_3 - Det Hydrology'!G42</f>
        <v>#DIV/0!</v>
      </c>
      <c r="F32" s="217">
        <f>E18</f>
        <v>0</v>
      </c>
      <c r="G32" s="193" t="e">
        <f t="shared" si="1"/>
        <v>#DIV/0!</v>
      </c>
    </row>
    <row r="33" spans="1:9" x14ac:dyDescent="0.3">
      <c r="A33" s="118" t="s">
        <v>74</v>
      </c>
      <c r="B33" s="242" t="e">
        <f>F19/'DE_3 - Det Hydrology'!B24</f>
        <v>#DIV/0!</v>
      </c>
      <c r="C33" s="243"/>
      <c r="D33" s="169" t="e">
        <f>1-C19/'DE_3 - Det Hydrology'!G24</f>
        <v>#DIV/0!</v>
      </c>
      <c r="E33" s="217" t="e">
        <f>'DE_3 - Det Hydrology'!G43</f>
        <v>#DIV/0!</v>
      </c>
      <c r="F33" s="217">
        <f>E19</f>
        <v>0</v>
      </c>
      <c r="G33" s="193" t="e">
        <f t="shared" si="1"/>
        <v>#DIV/0!</v>
      </c>
    </row>
    <row r="34" spans="1:9" x14ac:dyDescent="0.3">
      <c r="A34" s="118" t="s">
        <v>75</v>
      </c>
      <c r="B34" s="242" t="e">
        <f>F20/'DE_3 - Det Hydrology'!B25</f>
        <v>#DIV/0!</v>
      </c>
      <c r="C34" s="243"/>
      <c r="D34" s="169" t="e">
        <f>1-C20/'DE_3 - Det Hydrology'!G25</f>
        <v>#DIV/0!</v>
      </c>
      <c r="E34" s="217" t="e">
        <f>'DE_3 - Det Hydrology'!G44</f>
        <v>#DIV/0!</v>
      </c>
      <c r="F34" s="217">
        <f t="shared" ref="F34:F36" si="2">E20</f>
        <v>0</v>
      </c>
      <c r="G34" s="193" t="e">
        <f t="shared" si="1"/>
        <v>#DIV/0!</v>
      </c>
    </row>
    <row r="35" spans="1:9" x14ac:dyDescent="0.3">
      <c r="A35" s="118" t="s">
        <v>76</v>
      </c>
      <c r="B35" s="242" t="e">
        <f>F21/'DE_3 - Det Hydrology'!B26</f>
        <v>#DIV/0!</v>
      </c>
      <c r="C35" s="243"/>
      <c r="D35" s="169" t="e">
        <f>1-C21/'DE_3 - Det Hydrology'!G26</f>
        <v>#DIV/0!</v>
      </c>
      <c r="E35" s="217" t="e">
        <f>'DE_3 - Det Hydrology'!G45</f>
        <v>#DIV/0!</v>
      </c>
      <c r="F35" s="217">
        <f t="shared" si="2"/>
        <v>0</v>
      </c>
      <c r="G35" s="193" t="e">
        <f t="shared" si="1"/>
        <v>#DIV/0!</v>
      </c>
    </row>
    <row r="36" spans="1:9" x14ac:dyDescent="0.3">
      <c r="A36" s="118" t="s">
        <v>77</v>
      </c>
      <c r="B36" s="242" t="e">
        <f>F22/'DE_3 - Det Hydrology'!B27</f>
        <v>#DIV/0!</v>
      </c>
      <c r="C36" s="243"/>
      <c r="D36" s="169" t="e">
        <f>1-C22/'DE_3 - Det Hydrology'!G27</f>
        <v>#DIV/0!</v>
      </c>
      <c r="E36" s="217" t="e">
        <f>'DE_3 - Det Hydrology'!G46</f>
        <v>#DIV/0!</v>
      </c>
      <c r="F36" s="217">
        <f t="shared" si="2"/>
        <v>0</v>
      </c>
      <c r="G36" s="193" t="e">
        <f t="shared" si="1"/>
        <v>#DIV/0!</v>
      </c>
    </row>
    <row r="37" spans="1:9" x14ac:dyDescent="0.3">
      <c r="A37" s="244" t="s">
        <v>90</v>
      </c>
      <c r="B37" s="245"/>
      <c r="C37" s="194"/>
      <c r="D37" s="193"/>
      <c r="E37" s="215"/>
      <c r="F37" s="216"/>
      <c r="G37" s="217"/>
      <c r="H37" s="217"/>
    </row>
    <row r="38" spans="1:9" x14ac:dyDescent="0.3">
      <c r="A38" s="244"/>
      <c r="B38" s="245"/>
      <c r="C38" s="194"/>
      <c r="D38" s="193"/>
      <c r="E38" s="215"/>
      <c r="F38" s="216"/>
      <c r="G38" s="217"/>
      <c r="H38" s="217"/>
    </row>
    <row r="39" spans="1:9" x14ac:dyDescent="0.3">
      <c r="A39" s="244"/>
      <c r="B39" s="245"/>
      <c r="C39" s="194"/>
      <c r="D39" s="193"/>
      <c r="E39" s="215"/>
      <c r="F39" s="216"/>
      <c r="G39" s="217"/>
      <c r="H39" s="217"/>
    </row>
    <row r="40" spans="1:9" x14ac:dyDescent="0.3">
      <c r="A40" s="244"/>
      <c r="B40" s="245"/>
      <c r="C40" s="194"/>
      <c r="D40" s="193"/>
      <c r="E40" s="215"/>
      <c r="F40" s="216"/>
      <c r="G40" s="217"/>
      <c r="H40" s="217"/>
    </row>
    <row r="41" spans="1:9" x14ac:dyDescent="0.3">
      <c r="A41" s="244"/>
      <c r="B41" s="245"/>
      <c r="C41" s="194"/>
      <c r="D41" s="193"/>
      <c r="E41" s="215"/>
      <c r="F41" s="216"/>
      <c r="G41" s="217"/>
      <c r="H41" s="217"/>
    </row>
    <row r="42" spans="1:9" x14ac:dyDescent="0.3">
      <c r="A42" s="244"/>
      <c r="B42" s="245"/>
      <c r="C42" s="194"/>
      <c r="D42" s="193"/>
      <c r="E42" s="215"/>
      <c r="F42" s="216"/>
      <c r="G42" s="217"/>
      <c r="H42" s="217"/>
    </row>
    <row r="43" spans="1:9" ht="15" thickBot="1" x14ac:dyDescent="0.35">
      <c r="A43" s="246"/>
      <c r="B43" s="247"/>
      <c r="C43" s="248"/>
      <c r="D43" s="249"/>
      <c r="E43" s="250"/>
      <c r="F43" s="251"/>
      <c r="G43" s="252"/>
      <c r="H43" s="217"/>
    </row>
    <row r="44" spans="1:9" ht="14.4" x14ac:dyDescent="0.3">
      <c r="A44" s="43" t="s">
        <v>194</v>
      </c>
      <c r="B44" s="43"/>
      <c r="C44" s="43"/>
      <c r="D44" s="43"/>
      <c r="E44" s="43"/>
      <c r="F44" s="43"/>
      <c r="G44" s="43"/>
      <c r="H44" s="217"/>
      <c r="I44" s="27"/>
    </row>
    <row r="45" spans="1:9" ht="14.4" x14ac:dyDescent="0.3">
      <c r="A45" s="44" t="s">
        <v>251</v>
      </c>
      <c r="B45" s="44"/>
      <c r="C45" s="44"/>
      <c r="D45" s="44"/>
      <c r="E45" s="44"/>
      <c r="F45" s="44"/>
      <c r="G45" s="45" t="str">
        <f>'CL_1 - Site Screening'!J70</f>
        <v>IDALS: Issue Date: 09/24/2021</v>
      </c>
      <c r="H45" s="27"/>
    </row>
  </sheetData>
  <sheetProtection algorithmName="SHA-512" hashValue="zBJV/Dc5TdUD+1/Zb4eHIbr5ogsfB7JLM4wU/M7mb7l8zXZOAKGRI0T0yf01pK51JGIPpiCY9qiU9oONXM+aBQ==" saltValue="CjxwKgB3VINj89gVASrblg==" spinCount="100000" sheet="1" selectLockedCells="1"/>
  <mergeCells count="4">
    <mergeCell ref="B4:E4"/>
    <mergeCell ref="E9:G9"/>
    <mergeCell ref="A1:G1"/>
    <mergeCell ref="A2:G2"/>
  </mergeCells>
  <conditionalFormatting sqref="G44:G45">
    <cfRule type="cellIs" dxfId="1" priority="1" operator="equal">
      <formula>"!"</formula>
    </cfRule>
    <cfRule type="cellIs" dxfId="0" priority="2" operator="equal">
      <formula>"OK"</formula>
    </cfRule>
  </conditionalFormatting>
  <printOptions horizontalCentered="1" verticalCentered="1"/>
  <pageMargins left="0.25" right="0.25" top="0.75" bottom="0.75" header="0.3" footer="0.3"/>
  <pageSetup scale="96" orientation="portrait" r:id="rId1"/>
  <colBreaks count="1" manualBreakCount="1">
    <brk id="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L70"/>
  <sheetViews>
    <sheetView view="pageBreakPreview" topLeftCell="A28" zoomScaleNormal="100" zoomScaleSheetLayoutView="100" workbookViewId="0">
      <selection activeCell="E31" sqref="E31"/>
    </sheetView>
  </sheetViews>
  <sheetFormatPr defaultColWidth="8.875" defaultRowHeight="12" x14ac:dyDescent="0.25"/>
  <cols>
    <col min="1" max="1" width="8.875" style="27"/>
    <col min="2" max="2" width="10.25" style="27" customWidth="1"/>
    <col min="3" max="3" width="10.75" style="27" customWidth="1"/>
    <col min="4" max="4" width="10" style="27" customWidth="1"/>
    <col min="5" max="11" width="8.875" style="27"/>
    <col min="12" max="12" width="12" style="22" customWidth="1"/>
    <col min="13" max="16384" width="8.875" style="27"/>
  </cols>
  <sheetData>
    <row r="1" spans="1:12" s="18" customFormat="1" ht="13.8" x14ac:dyDescent="0.3">
      <c r="A1" s="270" t="s">
        <v>259</v>
      </c>
      <c r="B1" s="270"/>
      <c r="C1" s="270"/>
      <c r="D1" s="270"/>
      <c r="E1" s="270"/>
      <c r="F1" s="270"/>
      <c r="G1" s="270"/>
      <c r="H1" s="270"/>
      <c r="I1" s="270"/>
      <c r="J1" s="270"/>
      <c r="L1" s="19"/>
    </row>
    <row r="2" spans="1:12" s="18" customFormat="1" ht="13.8" x14ac:dyDescent="0.3">
      <c r="A2" s="269" t="s">
        <v>278</v>
      </c>
      <c r="B2" s="269"/>
      <c r="C2" s="269"/>
      <c r="D2" s="269"/>
      <c r="E2" s="269"/>
      <c r="F2" s="269"/>
      <c r="G2" s="269"/>
      <c r="H2" s="269"/>
      <c r="I2" s="269"/>
      <c r="J2" s="269"/>
      <c r="L2" s="19"/>
    </row>
    <row r="3" spans="1:12" s="20" customFormat="1" x14ac:dyDescent="0.25">
      <c r="B3" s="21" t="s">
        <v>92</v>
      </c>
      <c r="C3" s="258" t="s">
        <v>93</v>
      </c>
      <c r="D3" s="258"/>
      <c r="E3" s="258"/>
      <c r="F3" s="258"/>
      <c r="G3" s="258"/>
      <c r="H3" s="258"/>
      <c r="I3" s="258"/>
      <c r="L3" s="22"/>
    </row>
    <row r="4" spans="1:12" s="23" customFormat="1" ht="3.6" customHeight="1" x14ac:dyDescent="0.25">
      <c r="B4" s="24"/>
      <c r="C4" s="25"/>
      <c r="D4" s="25"/>
      <c r="E4" s="25"/>
      <c r="F4" s="25"/>
      <c r="G4" s="25"/>
      <c r="H4" s="25"/>
      <c r="I4" s="25"/>
      <c r="L4" s="26"/>
    </row>
    <row r="5" spans="1:12" x14ac:dyDescent="0.25">
      <c r="A5" s="260" t="s">
        <v>51</v>
      </c>
      <c r="B5" s="260"/>
      <c r="C5" s="258" t="s">
        <v>123</v>
      </c>
      <c r="D5" s="258"/>
      <c r="E5" s="258"/>
      <c r="F5" s="21" t="s">
        <v>53</v>
      </c>
      <c r="G5" s="266">
        <f ca="1">TODAY()</f>
        <v>45937</v>
      </c>
      <c r="H5" s="258"/>
      <c r="I5" s="258"/>
    </row>
    <row r="6" spans="1:12" s="28" customFormat="1" ht="3" customHeight="1" x14ac:dyDescent="0.25">
      <c r="A6" s="24"/>
      <c r="B6" s="24"/>
      <c r="C6" s="25"/>
      <c r="D6" s="25"/>
      <c r="E6" s="25"/>
      <c r="F6" s="24"/>
      <c r="G6" s="25"/>
      <c r="H6" s="25"/>
      <c r="I6" s="25"/>
      <c r="L6" s="26"/>
    </row>
    <row r="7" spans="1:12" x14ac:dyDescent="0.25">
      <c r="A7" s="260" t="s">
        <v>52</v>
      </c>
      <c r="B7" s="260"/>
      <c r="C7" s="258" t="s">
        <v>122</v>
      </c>
      <c r="D7" s="258"/>
      <c r="E7" s="258"/>
      <c r="F7" s="21" t="s">
        <v>54</v>
      </c>
      <c r="G7" s="258" t="s">
        <v>147</v>
      </c>
      <c r="H7" s="258"/>
      <c r="I7" s="258"/>
    </row>
    <row r="8" spans="1:12" s="28" customFormat="1" ht="3.6" customHeight="1" x14ac:dyDescent="0.25">
      <c r="A8" s="24"/>
      <c r="B8" s="24"/>
      <c r="C8" s="25"/>
      <c r="D8" s="25"/>
      <c r="E8" s="25"/>
      <c r="F8" s="24"/>
      <c r="G8" s="25"/>
      <c r="H8" s="25"/>
      <c r="I8" s="25"/>
      <c r="L8" s="26"/>
    </row>
    <row r="9" spans="1:12" x14ac:dyDescent="0.25">
      <c r="A9" s="261" t="s">
        <v>310</v>
      </c>
      <c r="B9" s="261"/>
      <c r="C9" s="261"/>
      <c r="D9" s="261"/>
      <c r="E9" s="261"/>
      <c r="F9" s="261"/>
      <c r="G9" s="261"/>
      <c r="H9" s="261"/>
      <c r="I9" s="261"/>
      <c r="J9" s="261"/>
    </row>
    <row r="10" spans="1:12" ht="3.6" customHeight="1" x14ac:dyDescent="0.25"/>
    <row r="11" spans="1:12" x14ac:dyDescent="0.25">
      <c r="A11" s="29" t="s">
        <v>13</v>
      </c>
      <c r="B11" s="30"/>
      <c r="C11" s="30"/>
      <c r="D11" s="30"/>
      <c r="E11" s="30"/>
      <c r="F11" s="30"/>
      <c r="G11" s="30"/>
      <c r="H11" s="30"/>
      <c r="I11" s="30"/>
      <c r="J11" s="30"/>
    </row>
    <row r="13" spans="1:12" x14ac:dyDescent="0.25">
      <c r="A13" s="27" t="s">
        <v>0</v>
      </c>
      <c r="D13" s="20" t="s">
        <v>1</v>
      </c>
      <c r="E13" s="31"/>
      <c r="F13" s="27" t="s">
        <v>2</v>
      </c>
    </row>
    <row r="14" spans="1:12" x14ac:dyDescent="0.25">
      <c r="E14" s="31"/>
      <c r="F14" s="27" t="s">
        <v>3</v>
      </c>
    </row>
    <row r="15" spans="1:12" s="28" customFormat="1" ht="3.6" customHeight="1" x14ac:dyDescent="0.25">
      <c r="E15" s="26"/>
      <c r="L15" s="26"/>
    </row>
    <row r="16" spans="1:12" x14ac:dyDescent="0.25">
      <c r="F16" s="31"/>
      <c r="G16" s="27" t="s">
        <v>96</v>
      </c>
    </row>
    <row r="18" spans="1:12" x14ac:dyDescent="0.25">
      <c r="A18" s="27" t="s">
        <v>198</v>
      </c>
      <c r="D18" s="20" t="s">
        <v>5</v>
      </c>
      <c r="E18" s="31"/>
      <c r="F18" s="20" t="s">
        <v>7</v>
      </c>
      <c r="G18" s="31"/>
      <c r="H18" s="32"/>
      <c r="I18" s="32"/>
    </row>
    <row r="19" spans="1:12" x14ac:dyDescent="0.25">
      <c r="A19" s="27" t="s">
        <v>125</v>
      </c>
      <c r="D19" s="20" t="s">
        <v>6</v>
      </c>
      <c r="E19" s="31"/>
      <c r="F19" s="20" t="s">
        <v>8</v>
      </c>
      <c r="G19" s="31"/>
      <c r="H19" s="32"/>
      <c r="I19" s="32"/>
    </row>
    <row r="21" spans="1:12" x14ac:dyDescent="0.25">
      <c r="A21" s="27" t="s">
        <v>196</v>
      </c>
    </row>
    <row r="22" spans="1:12" ht="27" customHeight="1" x14ac:dyDescent="0.25">
      <c r="A22" s="259"/>
      <c r="B22" s="259"/>
      <c r="C22" s="259"/>
      <c r="D22" s="259"/>
      <c r="E22" s="259"/>
      <c r="F22" s="259"/>
      <c r="G22" s="259"/>
      <c r="H22" s="259"/>
      <c r="I22" s="259"/>
      <c r="J22" s="259"/>
    </row>
    <row r="23" spans="1:12" x14ac:dyDescent="0.25">
      <c r="L23" s="33"/>
    </row>
    <row r="24" spans="1:12" x14ac:dyDescent="0.25">
      <c r="A24" s="27" t="s">
        <v>200</v>
      </c>
      <c r="E24" s="34"/>
      <c r="F24" s="27" t="s">
        <v>10</v>
      </c>
      <c r="G24" s="267" t="s">
        <v>253</v>
      </c>
      <c r="H24" s="267"/>
      <c r="I24" s="267"/>
      <c r="J24" s="267"/>
    </row>
    <row r="25" spans="1:12" x14ac:dyDescent="0.25">
      <c r="A25" s="27" t="s">
        <v>199</v>
      </c>
      <c r="E25" s="34"/>
      <c r="F25" s="27" t="s">
        <v>10</v>
      </c>
      <c r="G25" s="267"/>
      <c r="H25" s="267"/>
      <c r="I25" s="267"/>
      <c r="J25" s="267"/>
    </row>
    <row r="27" spans="1:12" x14ac:dyDescent="0.25">
      <c r="A27" s="27" t="s">
        <v>161</v>
      </c>
      <c r="D27" s="31"/>
      <c r="E27" s="27" t="s">
        <v>162</v>
      </c>
    </row>
    <row r="29" spans="1:12" x14ac:dyDescent="0.25">
      <c r="A29" s="27" t="s">
        <v>11</v>
      </c>
      <c r="E29" s="31"/>
      <c r="F29" s="27" t="s">
        <v>12</v>
      </c>
    </row>
    <row r="31" spans="1:12" x14ac:dyDescent="0.25">
      <c r="A31" s="27" t="s">
        <v>17</v>
      </c>
      <c r="E31" s="31"/>
      <c r="F31" s="27" t="s">
        <v>12</v>
      </c>
    </row>
    <row r="32" spans="1:12" x14ac:dyDescent="0.25">
      <c r="A32" s="27" t="s">
        <v>95</v>
      </c>
      <c r="E32" s="31"/>
      <c r="F32" s="27" t="s">
        <v>12</v>
      </c>
    </row>
    <row r="33" spans="1:12" s="28" customFormat="1" ht="3.6" customHeight="1" x14ac:dyDescent="0.25">
      <c r="E33" s="26"/>
      <c r="L33" s="26"/>
    </row>
    <row r="34" spans="1:12" x14ac:dyDescent="0.25">
      <c r="A34" s="27" t="s">
        <v>110</v>
      </c>
      <c r="E34" s="31"/>
      <c r="F34" s="27" t="s">
        <v>12</v>
      </c>
    </row>
    <row r="35" spans="1:12" x14ac:dyDescent="0.25">
      <c r="A35" s="27" t="s">
        <v>111</v>
      </c>
      <c r="E35" s="31"/>
      <c r="F35" s="27" t="s">
        <v>12</v>
      </c>
    </row>
    <row r="37" spans="1:12" x14ac:dyDescent="0.25">
      <c r="A37" s="35" t="s">
        <v>168</v>
      </c>
      <c r="B37" s="36"/>
      <c r="C37" s="36"/>
      <c r="D37" s="36"/>
      <c r="E37" s="36"/>
      <c r="F37" s="36"/>
      <c r="G37" s="36"/>
      <c r="H37" s="36"/>
      <c r="I37" s="36"/>
      <c r="J37" s="36"/>
    </row>
    <row r="39" spans="1:12" x14ac:dyDescent="0.25">
      <c r="A39" s="27" t="s">
        <v>255</v>
      </c>
      <c r="H39" s="22"/>
    </row>
    <row r="40" spans="1:12" x14ac:dyDescent="0.25">
      <c r="A40" s="268"/>
      <c r="B40" s="268"/>
      <c r="C40" s="268"/>
      <c r="D40" s="268"/>
      <c r="E40" s="268"/>
      <c r="F40" s="268"/>
      <c r="G40" s="268"/>
      <c r="H40" s="268"/>
      <c r="I40" s="268"/>
      <c r="J40" s="268"/>
    </row>
    <row r="42" spans="1:12" x14ac:dyDescent="0.25">
      <c r="A42" s="37" t="s">
        <v>169</v>
      </c>
      <c r="C42" s="26"/>
      <c r="D42" s="28"/>
      <c r="E42" s="26"/>
      <c r="F42" s="28"/>
      <c r="G42" s="28"/>
      <c r="H42" s="26"/>
      <c r="I42" s="28"/>
      <c r="J42" s="28"/>
    </row>
    <row r="43" spans="1:12" x14ac:dyDescent="0.25">
      <c r="A43" s="27" t="s">
        <v>170</v>
      </c>
      <c r="C43" s="38"/>
      <c r="D43" s="27" t="s">
        <v>12</v>
      </c>
      <c r="E43" s="26"/>
      <c r="F43" s="28"/>
      <c r="G43" s="28"/>
      <c r="H43" s="26"/>
      <c r="I43" s="28"/>
      <c r="J43" s="28"/>
    </row>
    <row r="44" spans="1:12" x14ac:dyDescent="0.25">
      <c r="A44" s="27" t="s">
        <v>171</v>
      </c>
      <c r="C44" s="38"/>
      <c r="D44" s="27" t="s">
        <v>12</v>
      </c>
      <c r="E44" s="26"/>
      <c r="F44" s="28"/>
      <c r="G44" s="28"/>
      <c r="H44" s="26"/>
      <c r="I44" s="28"/>
      <c r="J44" s="28"/>
    </row>
    <row r="45" spans="1:12" x14ac:dyDescent="0.25">
      <c r="C45" s="26"/>
      <c r="E45" s="26"/>
      <c r="F45" s="28"/>
      <c r="G45" s="28"/>
      <c r="H45" s="26"/>
      <c r="I45" s="28"/>
      <c r="J45" s="28"/>
    </row>
    <row r="46" spans="1:12" x14ac:dyDescent="0.25">
      <c r="A46" s="27" t="s">
        <v>254</v>
      </c>
      <c r="C46" s="263"/>
      <c r="D46" s="263"/>
      <c r="E46" s="39" t="s">
        <v>261</v>
      </c>
      <c r="H46" s="22"/>
    </row>
    <row r="47" spans="1:12" x14ac:dyDescent="0.25">
      <c r="A47" s="262"/>
      <c r="B47" s="262"/>
    </row>
    <row r="48" spans="1:12" x14ac:dyDescent="0.25">
      <c r="C48" s="22" t="s">
        <v>97</v>
      </c>
      <c r="E48" s="28"/>
      <c r="F48" s="28"/>
      <c r="G48" s="28"/>
      <c r="H48" s="28"/>
      <c r="I48" s="28"/>
      <c r="J48" s="28"/>
    </row>
    <row r="49" spans="1:11" x14ac:dyDescent="0.25">
      <c r="A49" s="27" t="s">
        <v>165</v>
      </c>
      <c r="C49" s="38"/>
      <c r="D49" s="23"/>
      <c r="E49" s="28"/>
      <c r="F49" s="28"/>
      <c r="G49" s="28"/>
      <c r="H49" s="28"/>
      <c r="I49" s="28"/>
      <c r="J49" s="28"/>
    </row>
    <row r="50" spans="1:11" x14ac:dyDescent="0.25">
      <c r="A50" s="27" t="s">
        <v>166</v>
      </c>
      <c r="C50" s="38"/>
      <c r="D50" s="28"/>
      <c r="E50" s="40"/>
      <c r="F50" s="40"/>
      <c r="G50" s="40"/>
      <c r="H50" s="40"/>
      <c r="I50" s="40"/>
      <c r="J50" s="40"/>
    </row>
    <row r="51" spans="1:11" x14ac:dyDescent="0.25">
      <c r="A51" s="27" t="s">
        <v>197</v>
      </c>
      <c r="C51" s="38"/>
      <c r="D51" s="23"/>
      <c r="E51" s="26"/>
      <c r="F51" s="28"/>
      <c r="G51" s="28"/>
      <c r="H51" s="28"/>
      <c r="I51" s="28"/>
      <c r="J51" s="28"/>
    </row>
    <row r="52" spans="1:11" x14ac:dyDescent="0.25">
      <c r="A52" s="27" t="s">
        <v>167</v>
      </c>
      <c r="C52" s="38"/>
      <c r="D52" s="20"/>
      <c r="E52" s="26"/>
    </row>
    <row r="53" spans="1:11" x14ac:dyDescent="0.25">
      <c r="C53" s="26"/>
      <c r="D53" s="20"/>
      <c r="E53" s="26"/>
    </row>
    <row r="54" spans="1:11" x14ac:dyDescent="0.25">
      <c r="A54" s="27" t="s">
        <v>188</v>
      </c>
      <c r="C54" s="38"/>
      <c r="D54" s="27" t="s">
        <v>12</v>
      </c>
      <c r="E54" s="26"/>
    </row>
    <row r="55" spans="1:11" ht="13.5" customHeight="1" x14ac:dyDescent="0.25">
      <c r="A55" s="264" t="s">
        <v>189</v>
      </c>
      <c r="B55" s="264"/>
      <c r="C55" s="264"/>
      <c r="D55" s="264"/>
      <c r="E55" s="264"/>
      <c r="F55" s="265"/>
      <c r="G55" s="265"/>
      <c r="H55" s="265"/>
      <c r="I55" s="265"/>
      <c r="J55" s="265"/>
    </row>
    <row r="56" spans="1:11" x14ac:dyDescent="0.25">
      <c r="A56" s="264"/>
      <c r="B56" s="264"/>
      <c r="C56" s="264"/>
      <c r="D56" s="264"/>
      <c r="E56" s="264"/>
      <c r="F56" s="265"/>
      <c r="G56" s="265"/>
      <c r="H56" s="265"/>
      <c r="I56" s="265"/>
      <c r="J56" s="265"/>
    </row>
    <row r="57" spans="1:11" x14ac:dyDescent="0.25">
      <c r="A57" s="41"/>
      <c r="B57" s="41"/>
      <c r="C57" s="41"/>
      <c r="D57" s="41"/>
      <c r="E57" s="41"/>
    </row>
    <row r="58" spans="1:11" x14ac:dyDescent="0.25">
      <c r="A58" s="27" t="s">
        <v>126</v>
      </c>
      <c r="D58" s="263"/>
      <c r="E58" s="263"/>
      <c r="F58" s="263"/>
      <c r="G58" s="263"/>
      <c r="H58" s="263"/>
      <c r="I58" s="263"/>
      <c r="J58" s="263"/>
    </row>
    <row r="59" spans="1:11" x14ac:dyDescent="0.25">
      <c r="A59" s="27" t="s">
        <v>121</v>
      </c>
      <c r="F59" s="257"/>
      <c r="G59" s="257"/>
      <c r="H59" s="257"/>
      <c r="I59" s="257"/>
      <c r="J59" s="257"/>
      <c r="K59" s="42"/>
    </row>
    <row r="60" spans="1:11" x14ac:dyDescent="0.25">
      <c r="F60" s="257"/>
      <c r="G60" s="257"/>
      <c r="H60" s="257"/>
      <c r="I60" s="257"/>
      <c r="J60" s="257"/>
      <c r="K60" s="42"/>
    </row>
    <row r="62" spans="1:11" x14ac:dyDescent="0.25">
      <c r="E62" s="27" t="s">
        <v>191</v>
      </c>
    </row>
    <row r="63" spans="1:11" x14ac:dyDescent="0.25">
      <c r="A63" s="27" t="s">
        <v>14</v>
      </c>
      <c r="C63" s="27" t="s">
        <v>160</v>
      </c>
      <c r="E63" s="38"/>
      <c r="F63" s="27" t="s">
        <v>190</v>
      </c>
    </row>
    <row r="64" spans="1:11" x14ac:dyDescent="0.25">
      <c r="C64" s="27" t="s">
        <v>158</v>
      </c>
      <c r="E64" s="38"/>
      <c r="F64" s="28" t="s">
        <v>159</v>
      </c>
    </row>
    <row r="65" spans="1:10" x14ac:dyDescent="0.25">
      <c r="C65" s="27" t="s">
        <v>15</v>
      </c>
      <c r="E65" s="38"/>
      <c r="F65" s="27" t="s">
        <v>156</v>
      </c>
    </row>
    <row r="66" spans="1:10" x14ac:dyDescent="0.25">
      <c r="C66" s="27" t="s">
        <v>16</v>
      </c>
      <c r="E66" s="38"/>
      <c r="F66" s="27" t="s">
        <v>157</v>
      </c>
    </row>
    <row r="67" spans="1:10" x14ac:dyDescent="0.25">
      <c r="C67" s="27" t="s">
        <v>163</v>
      </c>
      <c r="E67" s="38"/>
      <c r="F67" s="27" t="s">
        <v>164</v>
      </c>
    </row>
    <row r="68" spans="1:10" ht="12.6" thickBot="1" x14ac:dyDescent="0.3"/>
    <row r="69" spans="1:10" ht="14.4" x14ac:dyDescent="0.3">
      <c r="A69" s="43" t="s">
        <v>195</v>
      </c>
      <c r="B69" s="43"/>
      <c r="C69" s="43"/>
      <c r="D69" s="43"/>
      <c r="E69" s="43"/>
      <c r="F69" s="43"/>
      <c r="G69" s="43"/>
      <c r="H69" s="43"/>
      <c r="I69" s="43"/>
      <c r="J69" s="43"/>
    </row>
    <row r="70" spans="1:10" ht="14.4" x14ac:dyDescent="0.3">
      <c r="A70" s="44" t="s">
        <v>145</v>
      </c>
      <c r="B70" s="44"/>
      <c r="C70" s="44"/>
      <c r="D70" s="44"/>
      <c r="E70" s="44"/>
      <c r="F70" s="44"/>
      <c r="G70" s="44"/>
      <c r="H70" s="44"/>
      <c r="I70" s="44"/>
      <c r="J70" s="45" t="s">
        <v>309</v>
      </c>
    </row>
  </sheetData>
  <sheetProtection algorithmName="SHA-512" hashValue="wwNgjYDH00MlnpkBKlvttfcO6Uet2BFdDUTXESt2FCRwSfQ7ixVec5FKMaPTlI4d79kNbBFRtP5CZiz7GzY67w==" saltValue="cwrNQ9FBcPznExrqicIAPg==" spinCount="100000" sheet="1" selectLockedCells="1"/>
  <mergeCells count="19">
    <mergeCell ref="C46:D46"/>
    <mergeCell ref="A2:J2"/>
    <mergeCell ref="A1:J1"/>
    <mergeCell ref="F59:J60"/>
    <mergeCell ref="C3:I3"/>
    <mergeCell ref="A22:J22"/>
    <mergeCell ref="A5:B5"/>
    <mergeCell ref="A7:B7"/>
    <mergeCell ref="A9:J9"/>
    <mergeCell ref="A47:B47"/>
    <mergeCell ref="D58:J58"/>
    <mergeCell ref="A55:E56"/>
    <mergeCell ref="F55:J56"/>
    <mergeCell ref="C5:E5"/>
    <mergeCell ref="C7:E7"/>
    <mergeCell ref="G5:I5"/>
    <mergeCell ref="G7:I7"/>
    <mergeCell ref="G24:J25"/>
    <mergeCell ref="A40:J40"/>
  </mergeCells>
  <printOptions horizontalCentered="1" verticalCentered="1"/>
  <pageMargins left="0.25" right="0.25" top="0.75" bottom="0.75" header="0.3" footer="0.3"/>
  <pageSetup scale="83"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6B03-4EA6-4D71-9FA0-5CCF1E04302C}">
  <sheetPr>
    <tabColor theme="9" tint="0.79998168889431442"/>
    <pageSetUpPr fitToPage="1"/>
  </sheetPr>
  <dimension ref="A1:V46"/>
  <sheetViews>
    <sheetView showZeros="0" view="pageBreakPreview" topLeftCell="A28" zoomScaleNormal="100" zoomScaleSheetLayoutView="100" workbookViewId="0">
      <selection activeCell="A14" sqref="A14"/>
    </sheetView>
  </sheetViews>
  <sheetFormatPr defaultColWidth="8.875" defaultRowHeight="12" x14ac:dyDescent="0.25"/>
  <cols>
    <col min="1" max="1" width="8.875" style="27"/>
    <col min="2" max="2" width="18.125" style="27" customWidth="1"/>
    <col min="3" max="3" width="4.75" style="27" customWidth="1"/>
    <col min="4" max="4" width="7.75" style="27" customWidth="1"/>
    <col min="5" max="16384" width="8.875" style="27"/>
  </cols>
  <sheetData>
    <row r="1" spans="1:13" ht="13.8" x14ac:dyDescent="0.3">
      <c r="A1" s="270" t="s">
        <v>259</v>
      </c>
      <c r="B1" s="270"/>
      <c r="C1" s="270"/>
      <c r="D1" s="270"/>
      <c r="E1" s="270"/>
      <c r="F1" s="270"/>
      <c r="G1" s="270"/>
      <c r="H1" s="270"/>
      <c r="I1" s="270"/>
      <c r="J1" s="270"/>
      <c r="K1" s="270"/>
      <c r="L1" s="270"/>
      <c r="M1" s="270"/>
    </row>
    <row r="2" spans="1:13" ht="13.8" x14ac:dyDescent="0.3">
      <c r="A2" s="270" t="s">
        <v>240</v>
      </c>
      <c r="B2" s="270"/>
      <c r="C2" s="270"/>
      <c r="D2" s="270"/>
      <c r="E2" s="270"/>
      <c r="F2" s="270"/>
      <c r="G2" s="270"/>
      <c r="H2" s="270"/>
      <c r="I2" s="270"/>
      <c r="J2" s="270"/>
      <c r="K2" s="270"/>
      <c r="L2" s="270"/>
      <c r="M2" s="270"/>
    </row>
    <row r="3" spans="1:13" x14ac:dyDescent="0.25">
      <c r="A3" s="27" t="s">
        <v>92</v>
      </c>
      <c r="B3" s="271" t="str">
        <f>'CL_1 - Site Screening'!C3</f>
        <v>Project Name</v>
      </c>
      <c r="C3" s="271"/>
      <c r="D3" s="271"/>
      <c r="E3" s="271"/>
      <c r="F3" s="271"/>
      <c r="G3" s="271"/>
      <c r="L3" s="27" t="s">
        <v>53</v>
      </c>
      <c r="M3" s="46">
        <f ca="1">'CL_1 - Site Screening'!G5</f>
        <v>45937</v>
      </c>
    </row>
    <row r="4" spans="1:13" x14ac:dyDescent="0.25">
      <c r="A4" s="47"/>
      <c r="B4" s="47"/>
      <c r="C4" s="47"/>
      <c r="D4" s="47"/>
      <c r="E4" s="47"/>
      <c r="F4" s="47"/>
      <c r="G4" s="47"/>
      <c r="H4" s="47"/>
      <c r="I4" s="47"/>
      <c r="J4" s="47"/>
      <c r="K4" s="47"/>
      <c r="L4" s="47"/>
    </row>
    <row r="5" spans="1:13" s="28" customFormat="1" ht="3.6" customHeight="1" x14ac:dyDescent="0.25">
      <c r="A5" s="48"/>
      <c r="B5" s="48"/>
      <c r="C5" s="48"/>
      <c r="D5" s="48"/>
      <c r="E5" s="48"/>
      <c r="F5" s="48"/>
      <c r="G5" s="48"/>
      <c r="H5" s="48"/>
      <c r="I5" s="48"/>
      <c r="J5" s="48"/>
      <c r="K5" s="48"/>
      <c r="L5" s="48"/>
    </row>
    <row r="7" spans="1:13" x14ac:dyDescent="0.25">
      <c r="A7" s="49" t="s">
        <v>234</v>
      </c>
      <c r="B7" s="49"/>
      <c r="C7" s="49"/>
      <c r="D7" s="49"/>
      <c r="E7" s="272"/>
      <c r="F7" s="272"/>
      <c r="G7" s="272"/>
      <c r="H7" s="272"/>
      <c r="I7" s="50"/>
      <c r="J7" s="50"/>
      <c r="K7" s="50"/>
      <c r="L7" s="50"/>
      <c r="M7" s="51"/>
    </row>
    <row r="8" spans="1:13" x14ac:dyDescent="0.25">
      <c r="A8" s="52" t="s">
        <v>235</v>
      </c>
    </row>
    <row r="10" spans="1:13" x14ac:dyDescent="0.25">
      <c r="A10" s="49" t="s">
        <v>223</v>
      </c>
      <c r="B10" s="49"/>
      <c r="C10" s="49"/>
      <c r="D10" s="49"/>
      <c r="E10" s="272"/>
      <c r="F10" s="272"/>
      <c r="G10" s="272"/>
      <c r="H10" s="272"/>
      <c r="I10" s="50"/>
      <c r="J10" s="50"/>
      <c r="K10" s="50"/>
      <c r="L10" s="50"/>
      <c r="M10" s="51"/>
    </row>
    <row r="11" spans="1:13" s="28" customFormat="1" x14ac:dyDescent="0.25">
      <c r="A11" s="48"/>
      <c r="B11" s="48"/>
      <c r="C11" s="48"/>
      <c r="D11" s="48"/>
      <c r="E11" s="53"/>
      <c r="F11" s="53"/>
      <c r="G11" s="53"/>
      <c r="H11" s="53"/>
      <c r="I11" s="53"/>
      <c r="J11" s="53"/>
      <c r="K11" s="53"/>
      <c r="L11" s="53"/>
    </row>
    <row r="12" spans="1:13" ht="13.5" customHeight="1" x14ac:dyDescent="0.25">
      <c r="A12" s="48"/>
      <c r="B12" s="48"/>
      <c r="C12" s="54"/>
      <c r="D12" s="54"/>
      <c r="E12" s="275" t="s">
        <v>220</v>
      </c>
      <c r="F12" s="276"/>
      <c r="G12" s="276"/>
      <c r="H12" s="276"/>
      <c r="I12" s="276"/>
      <c r="J12" s="277"/>
      <c r="K12" s="273" t="s">
        <v>221</v>
      </c>
      <c r="L12" s="274"/>
      <c r="M12" s="274"/>
    </row>
    <row r="13" spans="1:13" ht="60" x14ac:dyDescent="0.25">
      <c r="A13" s="55" t="s">
        <v>271</v>
      </c>
      <c r="B13" s="55"/>
      <c r="C13" s="56" t="s">
        <v>272</v>
      </c>
      <c r="D13" s="56" t="s">
        <v>283</v>
      </c>
      <c r="E13" s="57" t="s">
        <v>300</v>
      </c>
      <c r="F13" s="58" t="s">
        <v>172</v>
      </c>
      <c r="G13" s="59" t="s">
        <v>173</v>
      </c>
      <c r="H13" s="58" t="s">
        <v>301</v>
      </c>
      <c r="I13" s="60" t="s">
        <v>180</v>
      </c>
      <c r="J13" s="61" t="s">
        <v>299</v>
      </c>
      <c r="K13" s="57" t="s">
        <v>201</v>
      </c>
      <c r="L13" s="62" t="s">
        <v>202</v>
      </c>
      <c r="M13" s="58" t="s">
        <v>208</v>
      </c>
    </row>
    <row r="14" spans="1:13" x14ac:dyDescent="0.25">
      <c r="A14" s="63" t="s">
        <v>174</v>
      </c>
      <c r="B14" s="63"/>
      <c r="C14" s="64">
        <v>1</v>
      </c>
      <c r="D14" s="64"/>
      <c r="E14" s="65"/>
      <c r="F14" s="66"/>
      <c r="G14" s="67">
        <f>0.05+0.009*F14</f>
        <v>0.05</v>
      </c>
      <c r="H14" s="68">
        <f>43560*1.25*G14*E14/12</f>
        <v>0</v>
      </c>
      <c r="I14" s="69">
        <v>0</v>
      </c>
      <c r="J14" s="70">
        <f>H14+I14</f>
        <v>0</v>
      </c>
      <c r="K14" s="65"/>
      <c r="L14" s="71">
        <v>0</v>
      </c>
      <c r="M14" s="72">
        <f t="shared" ref="M14:M43" si="0">K14+L14</f>
        <v>0</v>
      </c>
    </row>
    <row r="15" spans="1:13" x14ac:dyDescent="0.25">
      <c r="A15" s="63" t="s">
        <v>174</v>
      </c>
      <c r="B15" s="63"/>
      <c r="C15" s="64">
        <f>C14+1</f>
        <v>2</v>
      </c>
      <c r="D15" s="64"/>
      <c r="E15" s="65"/>
      <c r="F15" s="66"/>
      <c r="G15" s="67">
        <f t="shared" ref="G15:G43" si="1">0.05+0.009*F15</f>
        <v>0.05</v>
      </c>
      <c r="H15" s="68">
        <f t="shared" ref="H15:H43" si="2">43560*1.25*G15*E15/12</f>
        <v>0</v>
      </c>
      <c r="I15" s="69"/>
      <c r="J15" s="70">
        <f t="shared" ref="J15:J43" si="3">H15+I15</f>
        <v>0</v>
      </c>
      <c r="K15" s="65"/>
      <c r="L15" s="71"/>
      <c r="M15" s="72">
        <f t="shared" si="0"/>
        <v>0</v>
      </c>
    </row>
    <row r="16" spans="1:13" x14ac:dyDescent="0.25">
      <c r="A16" s="63" t="s">
        <v>174</v>
      </c>
      <c r="B16" s="63"/>
      <c r="C16" s="64">
        <f t="shared" ref="C16:C43" si="4">C15+1</f>
        <v>3</v>
      </c>
      <c r="D16" s="64"/>
      <c r="E16" s="65"/>
      <c r="F16" s="66"/>
      <c r="G16" s="67">
        <f t="shared" si="1"/>
        <v>0.05</v>
      </c>
      <c r="H16" s="68">
        <f t="shared" si="2"/>
        <v>0</v>
      </c>
      <c r="I16" s="69"/>
      <c r="J16" s="70">
        <f t="shared" si="3"/>
        <v>0</v>
      </c>
      <c r="K16" s="65"/>
      <c r="L16" s="71"/>
      <c r="M16" s="72">
        <f t="shared" si="0"/>
        <v>0</v>
      </c>
    </row>
    <row r="17" spans="1:22" x14ac:dyDescent="0.25">
      <c r="A17" s="63" t="s">
        <v>174</v>
      </c>
      <c r="B17" s="63"/>
      <c r="C17" s="64">
        <f t="shared" si="4"/>
        <v>4</v>
      </c>
      <c r="D17" s="64"/>
      <c r="E17" s="65"/>
      <c r="F17" s="66"/>
      <c r="G17" s="67">
        <f t="shared" si="1"/>
        <v>0.05</v>
      </c>
      <c r="H17" s="68">
        <f t="shared" si="2"/>
        <v>0</v>
      </c>
      <c r="I17" s="69"/>
      <c r="J17" s="70">
        <f t="shared" si="3"/>
        <v>0</v>
      </c>
      <c r="K17" s="65"/>
      <c r="L17" s="71"/>
      <c r="M17" s="72">
        <f t="shared" si="0"/>
        <v>0</v>
      </c>
    </row>
    <row r="18" spans="1:22" x14ac:dyDescent="0.25">
      <c r="A18" s="63" t="s">
        <v>174</v>
      </c>
      <c r="B18" s="63"/>
      <c r="C18" s="64">
        <f t="shared" si="4"/>
        <v>5</v>
      </c>
      <c r="D18" s="64"/>
      <c r="E18" s="65"/>
      <c r="F18" s="66"/>
      <c r="G18" s="67">
        <f t="shared" si="1"/>
        <v>0.05</v>
      </c>
      <c r="H18" s="68">
        <f t="shared" si="2"/>
        <v>0</v>
      </c>
      <c r="I18" s="69"/>
      <c r="J18" s="70">
        <f t="shared" si="3"/>
        <v>0</v>
      </c>
      <c r="K18" s="65"/>
      <c r="L18" s="71"/>
      <c r="M18" s="72">
        <f t="shared" si="0"/>
        <v>0</v>
      </c>
      <c r="V18" s="73"/>
    </row>
    <row r="19" spans="1:22" x14ac:dyDescent="0.25">
      <c r="A19" s="63" t="s">
        <v>174</v>
      </c>
      <c r="B19" s="63"/>
      <c r="C19" s="64">
        <f t="shared" si="4"/>
        <v>6</v>
      </c>
      <c r="D19" s="64"/>
      <c r="E19" s="65"/>
      <c r="F19" s="66"/>
      <c r="G19" s="67">
        <f t="shared" si="1"/>
        <v>0.05</v>
      </c>
      <c r="H19" s="68">
        <f t="shared" si="2"/>
        <v>0</v>
      </c>
      <c r="I19" s="69"/>
      <c r="J19" s="70">
        <f t="shared" si="3"/>
        <v>0</v>
      </c>
      <c r="K19" s="65"/>
      <c r="L19" s="71"/>
      <c r="M19" s="72">
        <f t="shared" si="0"/>
        <v>0</v>
      </c>
    </row>
    <row r="20" spans="1:22" x14ac:dyDescent="0.25">
      <c r="A20" s="63" t="s">
        <v>174</v>
      </c>
      <c r="B20" s="63"/>
      <c r="C20" s="64">
        <f t="shared" si="4"/>
        <v>7</v>
      </c>
      <c r="D20" s="64"/>
      <c r="E20" s="65"/>
      <c r="F20" s="66"/>
      <c r="G20" s="67">
        <f t="shared" si="1"/>
        <v>0.05</v>
      </c>
      <c r="H20" s="68">
        <f t="shared" si="2"/>
        <v>0</v>
      </c>
      <c r="I20" s="69"/>
      <c r="J20" s="70">
        <f t="shared" si="3"/>
        <v>0</v>
      </c>
      <c r="K20" s="65"/>
      <c r="L20" s="71"/>
      <c r="M20" s="72">
        <f t="shared" si="0"/>
        <v>0</v>
      </c>
    </row>
    <row r="21" spans="1:22" x14ac:dyDescent="0.25">
      <c r="A21" s="63" t="s">
        <v>174</v>
      </c>
      <c r="B21" s="63"/>
      <c r="C21" s="64">
        <f t="shared" si="4"/>
        <v>8</v>
      </c>
      <c r="D21" s="64"/>
      <c r="E21" s="65"/>
      <c r="F21" s="66"/>
      <c r="G21" s="67">
        <f t="shared" si="1"/>
        <v>0.05</v>
      </c>
      <c r="H21" s="68">
        <f t="shared" si="2"/>
        <v>0</v>
      </c>
      <c r="I21" s="69"/>
      <c r="J21" s="70">
        <f t="shared" si="3"/>
        <v>0</v>
      </c>
      <c r="K21" s="65"/>
      <c r="L21" s="71"/>
      <c r="M21" s="72">
        <f t="shared" si="0"/>
        <v>0</v>
      </c>
    </row>
    <row r="22" spans="1:22" x14ac:dyDescent="0.25">
      <c r="A22" s="63" t="s">
        <v>174</v>
      </c>
      <c r="B22" s="63"/>
      <c r="C22" s="64">
        <f t="shared" si="4"/>
        <v>9</v>
      </c>
      <c r="D22" s="64"/>
      <c r="E22" s="65"/>
      <c r="F22" s="66"/>
      <c r="G22" s="67">
        <f t="shared" si="1"/>
        <v>0.05</v>
      </c>
      <c r="H22" s="68">
        <f t="shared" si="2"/>
        <v>0</v>
      </c>
      <c r="I22" s="69"/>
      <c r="J22" s="70">
        <f t="shared" si="3"/>
        <v>0</v>
      </c>
      <c r="K22" s="65"/>
      <c r="L22" s="71"/>
      <c r="M22" s="72">
        <f t="shared" si="0"/>
        <v>0</v>
      </c>
    </row>
    <row r="23" spans="1:22" x14ac:dyDescent="0.25">
      <c r="A23" s="63" t="s">
        <v>174</v>
      </c>
      <c r="B23" s="63"/>
      <c r="C23" s="64">
        <f t="shared" si="4"/>
        <v>10</v>
      </c>
      <c r="D23" s="64"/>
      <c r="E23" s="65"/>
      <c r="F23" s="66"/>
      <c r="G23" s="67">
        <f t="shared" si="1"/>
        <v>0.05</v>
      </c>
      <c r="H23" s="68">
        <f t="shared" si="2"/>
        <v>0</v>
      </c>
      <c r="I23" s="69"/>
      <c r="J23" s="70">
        <f t="shared" si="3"/>
        <v>0</v>
      </c>
      <c r="K23" s="65"/>
      <c r="L23" s="71"/>
      <c r="M23" s="72">
        <f t="shared" si="0"/>
        <v>0</v>
      </c>
    </row>
    <row r="24" spans="1:22" x14ac:dyDescent="0.25">
      <c r="A24" s="63" t="s">
        <v>174</v>
      </c>
      <c r="B24" s="63"/>
      <c r="C24" s="64">
        <f t="shared" si="4"/>
        <v>11</v>
      </c>
      <c r="D24" s="64"/>
      <c r="E24" s="65"/>
      <c r="F24" s="66"/>
      <c r="G24" s="67">
        <f t="shared" si="1"/>
        <v>0.05</v>
      </c>
      <c r="H24" s="68">
        <f t="shared" si="2"/>
        <v>0</v>
      </c>
      <c r="I24" s="69"/>
      <c r="J24" s="70">
        <f t="shared" si="3"/>
        <v>0</v>
      </c>
      <c r="K24" s="65"/>
      <c r="L24" s="71"/>
      <c r="M24" s="72">
        <f t="shared" si="0"/>
        <v>0</v>
      </c>
    </row>
    <row r="25" spans="1:22" x14ac:dyDescent="0.25">
      <c r="A25" s="63" t="s">
        <v>174</v>
      </c>
      <c r="B25" s="63"/>
      <c r="C25" s="64">
        <f t="shared" si="4"/>
        <v>12</v>
      </c>
      <c r="D25" s="64"/>
      <c r="E25" s="65"/>
      <c r="F25" s="66"/>
      <c r="G25" s="67">
        <f t="shared" si="1"/>
        <v>0.05</v>
      </c>
      <c r="H25" s="68">
        <f t="shared" si="2"/>
        <v>0</v>
      </c>
      <c r="I25" s="69"/>
      <c r="J25" s="70">
        <f t="shared" si="3"/>
        <v>0</v>
      </c>
      <c r="K25" s="65"/>
      <c r="L25" s="71"/>
      <c r="M25" s="72">
        <f t="shared" si="0"/>
        <v>0</v>
      </c>
    </row>
    <row r="26" spans="1:22" x14ac:dyDescent="0.25">
      <c r="A26" s="63" t="s">
        <v>174</v>
      </c>
      <c r="B26" s="63"/>
      <c r="C26" s="64">
        <f t="shared" si="4"/>
        <v>13</v>
      </c>
      <c r="D26" s="64"/>
      <c r="E26" s="65"/>
      <c r="F26" s="66"/>
      <c r="G26" s="67">
        <f t="shared" si="1"/>
        <v>0.05</v>
      </c>
      <c r="H26" s="68">
        <f t="shared" si="2"/>
        <v>0</v>
      </c>
      <c r="I26" s="69"/>
      <c r="J26" s="70">
        <f t="shared" si="3"/>
        <v>0</v>
      </c>
      <c r="K26" s="65"/>
      <c r="L26" s="71"/>
      <c r="M26" s="72">
        <f t="shared" si="0"/>
        <v>0</v>
      </c>
    </row>
    <row r="27" spans="1:22" x14ac:dyDescent="0.25">
      <c r="A27" s="63" t="s">
        <v>174</v>
      </c>
      <c r="B27" s="63"/>
      <c r="C27" s="64">
        <f t="shared" si="4"/>
        <v>14</v>
      </c>
      <c r="D27" s="64"/>
      <c r="E27" s="65"/>
      <c r="F27" s="66"/>
      <c r="G27" s="67">
        <f t="shared" si="1"/>
        <v>0.05</v>
      </c>
      <c r="H27" s="68">
        <f t="shared" si="2"/>
        <v>0</v>
      </c>
      <c r="I27" s="69"/>
      <c r="J27" s="70">
        <f t="shared" si="3"/>
        <v>0</v>
      </c>
      <c r="K27" s="65"/>
      <c r="L27" s="71"/>
      <c r="M27" s="72">
        <f t="shared" si="0"/>
        <v>0</v>
      </c>
    </row>
    <row r="28" spans="1:22" x14ac:dyDescent="0.25">
      <c r="A28" s="63" t="s">
        <v>174</v>
      </c>
      <c r="B28" s="63"/>
      <c r="C28" s="64">
        <f t="shared" si="4"/>
        <v>15</v>
      </c>
      <c r="D28" s="64"/>
      <c r="E28" s="65"/>
      <c r="F28" s="66"/>
      <c r="G28" s="67">
        <f t="shared" si="1"/>
        <v>0.05</v>
      </c>
      <c r="H28" s="68">
        <f t="shared" si="2"/>
        <v>0</v>
      </c>
      <c r="I28" s="69"/>
      <c r="J28" s="70">
        <f t="shared" si="3"/>
        <v>0</v>
      </c>
      <c r="K28" s="65"/>
      <c r="L28" s="71"/>
      <c r="M28" s="72">
        <f t="shared" si="0"/>
        <v>0</v>
      </c>
    </row>
    <row r="29" spans="1:22" x14ac:dyDescent="0.25">
      <c r="A29" s="63" t="s">
        <v>174</v>
      </c>
      <c r="B29" s="63"/>
      <c r="C29" s="64">
        <f t="shared" si="4"/>
        <v>16</v>
      </c>
      <c r="D29" s="64"/>
      <c r="E29" s="65"/>
      <c r="F29" s="66"/>
      <c r="G29" s="67">
        <f t="shared" si="1"/>
        <v>0.05</v>
      </c>
      <c r="H29" s="68">
        <f t="shared" si="2"/>
        <v>0</v>
      </c>
      <c r="I29" s="69"/>
      <c r="J29" s="70">
        <f t="shared" si="3"/>
        <v>0</v>
      </c>
      <c r="K29" s="65"/>
      <c r="L29" s="71"/>
      <c r="M29" s="72">
        <f t="shared" si="0"/>
        <v>0</v>
      </c>
    </row>
    <row r="30" spans="1:22" x14ac:dyDescent="0.25">
      <c r="A30" s="63" t="s">
        <v>174</v>
      </c>
      <c r="B30" s="63"/>
      <c r="C30" s="64">
        <f t="shared" si="4"/>
        <v>17</v>
      </c>
      <c r="D30" s="64"/>
      <c r="E30" s="65"/>
      <c r="F30" s="66"/>
      <c r="G30" s="67">
        <f t="shared" si="1"/>
        <v>0.05</v>
      </c>
      <c r="H30" s="68">
        <f t="shared" si="2"/>
        <v>0</v>
      </c>
      <c r="I30" s="69"/>
      <c r="J30" s="70">
        <f t="shared" si="3"/>
        <v>0</v>
      </c>
      <c r="K30" s="65"/>
      <c r="L30" s="71"/>
      <c r="M30" s="72">
        <f t="shared" si="0"/>
        <v>0</v>
      </c>
    </row>
    <row r="31" spans="1:22" x14ac:dyDescent="0.25">
      <c r="A31" s="63" t="s">
        <v>174</v>
      </c>
      <c r="B31" s="63"/>
      <c r="C31" s="64">
        <f t="shared" si="4"/>
        <v>18</v>
      </c>
      <c r="D31" s="64"/>
      <c r="E31" s="65"/>
      <c r="F31" s="66"/>
      <c r="G31" s="67">
        <f t="shared" si="1"/>
        <v>0.05</v>
      </c>
      <c r="H31" s="68">
        <f t="shared" si="2"/>
        <v>0</v>
      </c>
      <c r="I31" s="69"/>
      <c r="J31" s="70">
        <f t="shared" si="3"/>
        <v>0</v>
      </c>
      <c r="K31" s="65"/>
      <c r="L31" s="71"/>
      <c r="M31" s="72">
        <f t="shared" si="0"/>
        <v>0</v>
      </c>
    </row>
    <row r="32" spans="1:22" x14ac:dyDescent="0.25">
      <c r="A32" s="63" t="s">
        <v>174</v>
      </c>
      <c r="B32" s="63"/>
      <c r="C32" s="64">
        <f t="shared" si="4"/>
        <v>19</v>
      </c>
      <c r="D32" s="64"/>
      <c r="E32" s="65"/>
      <c r="F32" s="66"/>
      <c r="G32" s="67">
        <f t="shared" si="1"/>
        <v>0.05</v>
      </c>
      <c r="H32" s="68">
        <f t="shared" si="2"/>
        <v>0</v>
      </c>
      <c r="I32" s="69"/>
      <c r="J32" s="70">
        <f t="shared" si="3"/>
        <v>0</v>
      </c>
      <c r="K32" s="65"/>
      <c r="L32" s="71"/>
      <c r="M32" s="72">
        <f t="shared" si="0"/>
        <v>0</v>
      </c>
    </row>
    <row r="33" spans="1:13" x14ac:dyDescent="0.25">
      <c r="A33" s="63" t="s">
        <v>174</v>
      </c>
      <c r="B33" s="63"/>
      <c r="C33" s="64">
        <f t="shared" si="4"/>
        <v>20</v>
      </c>
      <c r="D33" s="64"/>
      <c r="E33" s="65"/>
      <c r="F33" s="66"/>
      <c r="G33" s="67">
        <f t="shared" si="1"/>
        <v>0.05</v>
      </c>
      <c r="H33" s="68">
        <f t="shared" si="2"/>
        <v>0</v>
      </c>
      <c r="I33" s="69"/>
      <c r="J33" s="70">
        <f t="shared" si="3"/>
        <v>0</v>
      </c>
      <c r="K33" s="65"/>
      <c r="L33" s="71"/>
      <c r="M33" s="72">
        <f t="shared" si="0"/>
        <v>0</v>
      </c>
    </row>
    <row r="34" spans="1:13" x14ac:dyDescent="0.25">
      <c r="A34" s="63" t="s">
        <v>174</v>
      </c>
      <c r="B34" s="63"/>
      <c r="C34" s="64">
        <f t="shared" si="4"/>
        <v>21</v>
      </c>
      <c r="D34" s="64"/>
      <c r="E34" s="65"/>
      <c r="F34" s="66"/>
      <c r="G34" s="67">
        <f t="shared" si="1"/>
        <v>0.05</v>
      </c>
      <c r="H34" s="68">
        <f t="shared" si="2"/>
        <v>0</v>
      </c>
      <c r="I34" s="69"/>
      <c r="J34" s="70">
        <f t="shared" si="3"/>
        <v>0</v>
      </c>
      <c r="K34" s="65"/>
      <c r="L34" s="71"/>
      <c r="M34" s="72">
        <f t="shared" si="0"/>
        <v>0</v>
      </c>
    </row>
    <row r="35" spans="1:13" x14ac:dyDescent="0.25">
      <c r="A35" s="63" t="s">
        <v>174</v>
      </c>
      <c r="B35" s="63"/>
      <c r="C35" s="64">
        <f t="shared" si="4"/>
        <v>22</v>
      </c>
      <c r="D35" s="64"/>
      <c r="E35" s="65"/>
      <c r="F35" s="66"/>
      <c r="G35" s="67">
        <f t="shared" si="1"/>
        <v>0.05</v>
      </c>
      <c r="H35" s="68">
        <f t="shared" si="2"/>
        <v>0</v>
      </c>
      <c r="I35" s="69"/>
      <c r="J35" s="70">
        <f t="shared" si="3"/>
        <v>0</v>
      </c>
      <c r="K35" s="65"/>
      <c r="L35" s="71"/>
      <c r="M35" s="72">
        <f t="shared" si="0"/>
        <v>0</v>
      </c>
    </row>
    <row r="36" spans="1:13" x14ac:dyDescent="0.25">
      <c r="A36" s="63" t="s">
        <v>174</v>
      </c>
      <c r="B36" s="63"/>
      <c r="C36" s="64">
        <f t="shared" si="4"/>
        <v>23</v>
      </c>
      <c r="D36" s="64"/>
      <c r="E36" s="65"/>
      <c r="F36" s="66"/>
      <c r="G36" s="67">
        <f t="shared" si="1"/>
        <v>0.05</v>
      </c>
      <c r="H36" s="68">
        <f t="shared" si="2"/>
        <v>0</v>
      </c>
      <c r="I36" s="69"/>
      <c r="J36" s="70">
        <f t="shared" si="3"/>
        <v>0</v>
      </c>
      <c r="K36" s="65"/>
      <c r="L36" s="71"/>
      <c r="M36" s="72">
        <f t="shared" si="0"/>
        <v>0</v>
      </c>
    </row>
    <row r="37" spans="1:13" x14ac:dyDescent="0.25">
      <c r="A37" s="63" t="s">
        <v>174</v>
      </c>
      <c r="B37" s="63"/>
      <c r="C37" s="64">
        <f t="shared" si="4"/>
        <v>24</v>
      </c>
      <c r="D37" s="64"/>
      <c r="E37" s="65"/>
      <c r="F37" s="66"/>
      <c r="G37" s="67">
        <f t="shared" si="1"/>
        <v>0.05</v>
      </c>
      <c r="H37" s="68">
        <f t="shared" si="2"/>
        <v>0</v>
      </c>
      <c r="I37" s="69"/>
      <c r="J37" s="70">
        <f t="shared" si="3"/>
        <v>0</v>
      </c>
      <c r="K37" s="65"/>
      <c r="L37" s="71"/>
      <c r="M37" s="72">
        <f t="shared" si="0"/>
        <v>0</v>
      </c>
    </row>
    <row r="38" spans="1:13" x14ac:dyDescent="0.25">
      <c r="A38" s="63" t="s">
        <v>174</v>
      </c>
      <c r="B38" s="63"/>
      <c r="C38" s="64">
        <f t="shared" si="4"/>
        <v>25</v>
      </c>
      <c r="D38" s="64"/>
      <c r="E38" s="65"/>
      <c r="F38" s="66"/>
      <c r="G38" s="67">
        <f t="shared" si="1"/>
        <v>0.05</v>
      </c>
      <c r="H38" s="68">
        <f t="shared" si="2"/>
        <v>0</v>
      </c>
      <c r="I38" s="69"/>
      <c r="J38" s="70">
        <f t="shared" si="3"/>
        <v>0</v>
      </c>
      <c r="K38" s="65"/>
      <c r="L38" s="71"/>
      <c r="M38" s="72">
        <f t="shared" si="0"/>
        <v>0</v>
      </c>
    </row>
    <row r="39" spans="1:13" x14ac:dyDescent="0.25">
      <c r="A39" s="63" t="s">
        <v>174</v>
      </c>
      <c r="B39" s="63"/>
      <c r="C39" s="64">
        <f t="shared" si="4"/>
        <v>26</v>
      </c>
      <c r="D39" s="64"/>
      <c r="E39" s="65"/>
      <c r="F39" s="66"/>
      <c r="G39" s="67">
        <f t="shared" si="1"/>
        <v>0.05</v>
      </c>
      <c r="H39" s="68">
        <f t="shared" si="2"/>
        <v>0</v>
      </c>
      <c r="I39" s="69"/>
      <c r="J39" s="70">
        <f t="shared" si="3"/>
        <v>0</v>
      </c>
      <c r="K39" s="65"/>
      <c r="L39" s="71"/>
      <c r="M39" s="72">
        <f t="shared" si="0"/>
        <v>0</v>
      </c>
    </row>
    <row r="40" spans="1:13" x14ac:dyDescent="0.25">
      <c r="A40" s="63" t="s">
        <v>174</v>
      </c>
      <c r="B40" s="63"/>
      <c r="C40" s="64">
        <f t="shared" si="4"/>
        <v>27</v>
      </c>
      <c r="D40" s="64"/>
      <c r="E40" s="65"/>
      <c r="F40" s="66"/>
      <c r="G40" s="67">
        <f t="shared" si="1"/>
        <v>0.05</v>
      </c>
      <c r="H40" s="68">
        <f t="shared" si="2"/>
        <v>0</v>
      </c>
      <c r="I40" s="69"/>
      <c r="J40" s="70">
        <f t="shared" si="3"/>
        <v>0</v>
      </c>
      <c r="K40" s="65"/>
      <c r="L40" s="71"/>
      <c r="M40" s="72">
        <f t="shared" si="0"/>
        <v>0</v>
      </c>
    </row>
    <row r="41" spans="1:13" x14ac:dyDescent="0.25">
      <c r="A41" s="63" t="s">
        <v>174</v>
      </c>
      <c r="B41" s="63"/>
      <c r="C41" s="64">
        <f t="shared" si="4"/>
        <v>28</v>
      </c>
      <c r="D41" s="64"/>
      <c r="E41" s="65"/>
      <c r="F41" s="66"/>
      <c r="G41" s="67">
        <f t="shared" si="1"/>
        <v>0.05</v>
      </c>
      <c r="H41" s="68">
        <f t="shared" si="2"/>
        <v>0</v>
      </c>
      <c r="I41" s="69"/>
      <c r="J41" s="70">
        <f t="shared" si="3"/>
        <v>0</v>
      </c>
      <c r="K41" s="65"/>
      <c r="L41" s="71"/>
      <c r="M41" s="72">
        <f t="shared" si="0"/>
        <v>0</v>
      </c>
    </row>
    <row r="42" spans="1:13" x14ac:dyDescent="0.25">
      <c r="A42" s="63" t="s">
        <v>174</v>
      </c>
      <c r="B42" s="63"/>
      <c r="C42" s="64">
        <f t="shared" si="4"/>
        <v>29</v>
      </c>
      <c r="D42" s="64"/>
      <c r="E42" s="65"/>
      <c r="F42" s="66"/>
      <c r="G42" s="67">
        <f t="shared" si="1"/>
        <v>0.05</v>
      </c>
      <c r="H42" s="68">
        <f t="shared" si="2"/>
        <v>0</v>
      </c>
      <c r="I42" s="69"/>
      <c r="J42" s="70">
        <f t="shared" si="3"/>
        <v>0</v>
      </c>
      <c r="K42" s="65"/>
      <c r="L42" s="71"/>
      <c r="M42" s="72">
        <f t="shared" si="0"/>
        <v>0</v>
      </c>
    </row>
    <row r="43" spans="1:13" x14ac:dyDescent="0.25">
      <c r="A43" s="63" t="s">
        <v>174</v>
      </c>
      <c r="B43" s="63"/>
      <c r="C43" s="64">
        <f t="shared" si="4"/>
        <v>30</v>
      </c>
      <c r="D43" s="64"/>
      <c r="E43" s="65"/>
      <c r="F43" s="66"/>
      <c r="G43" s="67">
        <f t="shared" si="1"/>
        <v>0.05</v>
      </c>
      <c r="H43" s="68">
        <f t="shared" si="2"/>
        <v>0</v>
      </c>
      <c r="I43" s="69"/>
      <c r="J43" s="70">
        <f t="shared" si="3"/>
        <v>0</v>
      </c>
      <c r="K43" s="65"/>
      <c r="L43" s="71"/>
      <c r="M43" s="72">
        <f t="shared" si="0"/>
        <v>0</v>
      </c>
    </row>
    <row r="44" spans="1:13" ht="12.6" thickBot="1" x14ac:dyDescent="0.3"/>
    <row r="45" spans="1:13" ht="14.4" x14ac:dyDescent="0.3">
      <c r="A45" s="43" t="s">
        <v>247</v>
      </c>
      <c r="B45" s="43"/>
      <c r="C45" s="43"/>
      <c r="D45" s="43"/>
      <c r="E45" s="43"/>
      <c r="F45" s="43"/>
      <c r="G45" s="43"/>
      <c r="H45" s="43"/>
      <c r="I45" s="43"/>
      <c r="J45" s="43"/>
      <c r="K45" s="43"/>
      <c r="L45" s="43"/>
      <c r="M45" s="43"/>
    </row>
    <row r="46" spans="1:13" ht="14.4" x14ac:dyDescent="0.3">
      <c r="A46" s="44" t="s">
        <v>146</v>
      </c>
      <c r="B46" s="44"/>
      <c r="C46" s="44"/>
      <c r="D46" s="44"/>
      <c r="E46" s="44"/>
      <c r="F46" s="44"/>
      <c r="G46" s="44"/>
      <c r="H46" s="44"/>
      <c r="I46" s="44"/>
      <c r="J46" s="44"/>
      <c r="K46" s="44"/>
      <c r="L46" s="44"/>
      <c r="M46" s="45" t="str">
        <f>'CL_1 - Site Screening'!J70</f>
        <v>IDALS: Issue Date: 09/24/2021</v>
      </c>
    </row>
  </sheetData>
  <sheetProtection algorithmName="SHA-512" hashValue="0qFIGlIeuVMl6JTXBWWCVoCkEPMhQRMVVVVsaNq1Ks8/yNjVrC/WClOt1eR+SZ4qPHPCDA9Ddk7hLeYJnlh8AA==" saltValue="2+SCm7JtwkJd9uDpDT/ImA==" spinCount="100000" sheet="1" selectLockedCells="1"/>
  <mergeCells count="7">
    <mergeCell ref="A1:M1"/>
    <mergeCell ref="B3:G3"/>
    <mergeCell ref="E10:H10"/>
    <mergeCell ref="K12:M12"/>
    <mergeCell ref="E12:J12"/>
    <mergeCell ref="E7:H7"/>
    <mergeCell ref="A2:M2"/>
  </mergeCells>
  <printOptions horizontalCentered="1" verticalCentered="1"/>
  <pageMargins left="0.25" right="0.25" top="0.75" bottom="0.75" header="0.3" footer="0.3"/>
  <pageSetup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6FF3-28A2-4EF9-B04B-AEB90DF71B3C}">
  <sheetPr>
    <tabColor theme="9" tint="0.59999389629810485"/>
    <pageSetUpPr fitToPage="1"/>
  </sheetPr>
  <dimension ref="A1:M47"/>
  <sheetViews>
    <sheetView showZeros="0" view="pageBreakPreview" topLeftCell="A19" zoomScaleNormal="100" zoomScaleSheetLayoutView="100" workbookViewId="0">
      <selection activeCell="H14" sqref="H14"/>
    </sheetView>
  </sheetViews>
  <sheetFormatPr defaultColWidth="8.875" defaultRowHeight="12" x14ac:dyDescent="0.25"/>
  <cols>
    <col min="1" max="1" width="8.875" style="27"/>
    <col min="2" max="2" width="18.125" style="27" customWidth="1"/>
    <col min="3" max="3" width="4.75" style="27" customWidth="1"/>
    <col min="4" max="4" width="7.75" style="27" customWidth="1"/>
    <col min="5" max="8" width="8.75" style="27" customWidth="1"/>
    <col min="9" max="9" width="12.75" style="27" customWidth="1"/>
    <col min="10" max="10" width="8.75" style="27" customWidth="1"/>
    <col min="11" max="16384" width="8.875" style="27"/>
  </cols>
  <sheetData>
    <row r="1" spans="1:13" ht="13.8" x14ac:dyDescent="0.3">
      <c r="A1" s="270" t="s">
        <v>259</v>
      </c>
      <c r="B1" s="270"/>
      <c r="C1" s="270"/>
      <c r="D1" s="270"/>
      <c r="E1" s="270"/>
      <c r="F1" s="270"/>
      <c r="G1" s="270"/>
      <c r="H1" s="270"/>
      <c r="I1" s="270"/>
      <c r="J1" s="270"/>
    </row>
    <row r="2" spans="1:13" ht="13.8" x14ac:dyDescent="0.3">
      <c r="A2" s="270" t="s">
        <v>241</v>
      </c>
      <c r="B2" s="270"/>
      <c r="C2" s="270"/>
      <c r="D2" s="270"/>
      <c r="E2" s="270"/>
      <c r="F2" s="270"/>
      <c r="G2" s="270"/>
      <c r="H2" s="270"/>
      <c r="I2" s="270"/>
      <c r="J2" s="270"/>
      <c r="K2" s="74"/>
      <c r="L2" s="74"/>
      <c r="M2" s="74"/>
    </row>
    <row r="3" spans="1:13" x14ac:dyDescent="0.25">
      <c r="A3" s="27" t="s">
        <v>92</v>
      </c>
      <c r="B3" s="279" t="str">
        <f>'CL_1 - Site Screening'!C3</f>
        <v>Project Name</v>
      </c>
      <c r="C3" s="279"/>
      <c r="D3" s="279"/>
      <c r="E3" s="279"/>
      <c r="F3" s="279"/>
      <c r="G3" s="279"/>
      <c r="H3" s="279"/>
      <c r="I3" s="27" t="s">
        <v>53</v>
      </c>
      <c r="J3" s="46">
        <f ca="1">'CL_1 - Site Screening'!G5</f>
        <v>45937</v>
      </c>
    </row>
    <row r="4" spans="1:13" x14ac:dyDescent="0.25">
      <c r="A4" s="47"/>
      <c r="B4" s="47"/>
      <c r="C4" s="47"/>
      <c r="D4" s="47"/>
      <c r="E4" s="47"/>
      <c r="F4" s="47"/>
      <c r="G4" s="47"/>
      <c r="H4" s="47"/>
      <c r="I4" s="47"/>
      <c r="J4" s="47"/>
    </row>
    <row r="5" spans="1:13" s="28" customFormat="1" ht="3.6" customHeight="1" x14ac:dyDescent="0.25">
      <c r="A5" s="48"/>
      <c r="B5" s="48"/>
      <c r="C5" s="48"/>
      <c r="D5" s="48"/>
      <c r="E5" s="48"/>
      <c r="F5" s="48"/>
      <c r="G5" s="48"/>
      <c r="H5" s="48"/>
      <c r="I5" s="48"/>
      <c r="J5" s="48"/>
    </row>
    <row r="7" spans="1:13" x14ac:dyDescent="0.25">
      <c r="A7" s="49" t="s">
        <v>222</v>
      </c>
      <c r="B7" s="49"/>
      <c r="C7" s="49"/>
      <c r="D7" s="49"/>
      <c r="E7" s="49"/>
      <c r="F7" s="49"/>
      <c r="G7" s="272"/>
      <c r="H7" s="272"/>
      <c r="I7" s="272"/>
      <c r="J7" s="272"/>
    </row>
    <row r="8" spans="1:13" x14ac:dyDescent="0.25">
      <c r="A8" s="48"/>
      <c r="B8" s="48"/>
      <c r="C8" s="48"/>
      <c r="D8" s="48"/>
      <c r="E8" s="48"/>
      <c r="F8" s="48"/>
      <c r="G8" s="53"/>
      <c r="H8" s="53"/>
      <c r="I8" s="53"/>
      <c r="J8" s="53"/>
    </row>
    <row r="9" spans="1:13" x14ac:dyDescent="0.25">
      <c r="A9" s="75" t="s">
        <v>236</v>
      </c>
      <c r="B9" s="75"/>
      <c r="C9" s="75"/>
      <c r="D9" s="75"/>
      <c r="E9" s="75"/>
      <c r="F9" s="75"/>
      <c r="G9" s="76"/>
      <c r="H9" s="76"/>
      <c r="I9" s="76"/>
      <c r="J9" s="76"/>
    </row>
    <row r="10" spans="1:13" x14ac:dyDescent="0.25">
      <c r="A10" s="77" t="s">
        <v>237</v>
      </c>
      <c r="B10" s="78"/>
      <c r="C10" s="78"/>
      <c r="D10" s="78"/>
      <c r="E10" s="78"/>
      <c r="F10" s="78"/>
      <c r="G10" s="78"/>
      <c r="H10" s="78"/>
      <c r="I10" s="78"/>
      <c r="J10" s="78"/>
      <c r="K10" s="78"/>
    </row>
    <row r="11" spans="1:13" s="28" customFormat="1" x14ac:dyDescent="0.25">
      <c r="A11" s="48"/>
      <c r="B11" s="48"/>
      <c r="C11" s="48"/>
      <c r="D11" s="48"/>
      <c r="E11" s="48"/>
      <c r="F11" s="48"/>
      <c r="G11" s="53"/>
      <c r="H11" s="53"/>
      <c r="I11" s="53"/>
      <c r="J11" s="53"/>
    </row>
    <row r="12" spans="1:13" x14ac:dyDescent="0.25">
      <c r="A12" s="48"/>
      <c r="B12" s="48"/>
      <c r="C12" s="48"/>
      <c r="D12" s="48"/>
      <c r="E12" s="278" t="s">
        <v>224</v>
      </c>
      <c r="F12" s="278"/>
      <c r="G12" s="278"/>
      <c r="H12" s="278"/>
      <c r="I12" s="278"/>
      <c r="J12" s="278"/>
    </row>
    <row r="13" spans="1:13" ht="72" customHeight="1" x14ac:dyDescent="0.25">
      <c r="A13" s="55" t="s">
        <v>271</v>
      </c>
      <c r="B13" s="55"/>
      <c r="C13" s="56" t="s">
        <v>272</v>
      </c>
      <c r="D13" s="56" t="s">
        <v>283</v>
      </c>
      <c r="E13" s="58" t="s">
        <v>203</v>
      </c>
      <c r="F13" s="58" t="s">
        <v>181</v>
      </c>
      <c r="G13" s="58" t="s">
        <v>175</v>
      </c>
      <c r="H13" s="58" t="s">
        <v>176</v>
      </c>
      <c r="I13" s="58" t="s">
        <v>209</v>
      </c>
      <c r="J13" s="58" t="s">
        <v>182</v>
      </c>
    </row>
    <row r="14" spans="1:13" x14ac:dyDescent="0.25">
      <c r="A14" s="27" t="str">
        <f>'WQ_1 - Design Calc 1'!A14</f>
        <v>Enter Subarea Name</v>
      </c>
      <c r="C14" s="22">
        <f>'WQ_1 - Design Calc 1'!C14</f>
        <v>1</v>
      </c>
      <c r="D14" s="22">
        <f>'WQ_1 - Design Calc 1'!D14</f>
        <v>0</v>
      </c>
      <c r="E14" s="79">
        <f>'WQ_1 - Design Calc 1'!M14</f>
        <v>0</v>
      </c>
      <c r="F14" s="80">
        <f>'WQ_1 - Design Calc 1'!J14</f>
        <v>0</v>
      </c>
      <c r="G14" s="80">
        <f>E14*3600*12/10</f>
        <v>0</v>
      </c>
      <c r="H14" s="81"/>
      <c r="I14" s="82">
        <f>IF(H14=0,0,'WQ_1 - Design Calc 1'!E14*'WQ_1 - Design Calc 1'!F14*43560/100/H14)</f>
        <v>0</v>
      </c>
      <c r="J14" s="83">
        <f>IF(G14=0,0,MIN(H14/G14,1))</f>
        <v>0</v>
      </c>
    </row>
    <row r="15" spans="1:13" x14ac:dyDescent="0.25">
      <c r="A15" s="27" t="str">
        <f>'WQ_1 - Design Calc 1'!A15</f>
        <v>Enter Subarea Name</v>
      </c>
      <c r="C15" s="22">
        <f>'WQ_1 - Design Calc 1'!C15</f>
        <v>2</v>
      </c>
      <c r="D15" s="22">
        <f>'WQ_1 - Design Calc 1'!D15</f>
        <v>0</v>
      </c>
      <c r="E15" s="79">
        <f>'WQ_1 - Design Calc 1'!M15</f>
        <v>0</v>
      </c>
      <c r="F15" s="80">
        <f>'WQ_1 - Design Calc 1'!J15</f>
        <v>0</v>
      </c>
      <c r="G15" s="80">
        <f t="shared" ref="G15:G43" si="0">E15*3600*12/10</f>
        <v>0</v>
      </c>
      <c r="H15" s="81"/>
      <c r="I15" s="82">
        <f>IF(H15=0,0,'WQ_1 - Design Calc 1'!E15*'WQ_1 - Design Calc 1'!F15*43560/100/H15)</f>
        <v>0</v>
      </c>
      <c r="J15" s="83">
        <f t="shared" ref="J15:J43" si="1">IF(G15=0,0,MIN(H15/G15,1))</f>
        <v>0</v>
      </c>
    </row>
    <row r="16" spans="1:13" x14ac:dyDescent="0.25">
      <c r="A16" s="27" t="str">
        <f>'WQ_1 - Design Calc 1'!A16</f>
        <v>Enter Subarea Name</v>
      </c>
      <c r="C16" s="22">
        <f>'WQ_1 - Design Calc 1'!C16</f>
        <v>3</v>
      </c>
      <c r="D16" s="22">
        <f>'WQ_1 - Design Calc 1'!D16</f>
        <v>0</v>
      </c>
      <c r="E16" s="79">
        <f>'WQ_1 - Design Calc 1'!M16</f>
        <v>0</v>
      </c>
      <c r="F16" s="80">
        <f>'WQ_1 - Design Calc 1'!J16</f>
        <v>0</v>
      </c>
      <c r="G16" s="80">
        <f t="shared" si="0"/>
        <v>0</v>
      </c>
      <c r="H16" s="81"/>
      <c r="I16" s="82">
        <f>IF(H16=0,0,'WQ_1 - Design Calc 1'!E16*'WQ_1 - Design Calc 1'!F16*43560/100/H16)</f>
        <v>0</v>
      </c>
      <c r="J16" s="83">
        <f t="shared" si="1"/>
        <v>0</v>
      </c>
    </row>
    <row r="17" spans="1:10" x14ac:dyDescent="0.25">
      <c r="A17" s="27" t="str">
        <f>'WQ_1 - Design Calc 1'!A17</f>
        <v>Enter Subarea Name</v>
      </c>
      <c r="C17" s="22">
        <f>'WQ_1 - Design Calc 1'!C17</f>
        <v>4</v>
      </c>
      <c r="D17" s="22">
        <f>'WQ_1 - Design Calc 1'!D17</f>
        <v>0</v>
      </c>
      <c r="E17" s="79">
        <f>'WQ_1 - Design Calc 1'!M17</f>
        <v>0</v>
      </c>
      <c r="F17" s="80">
        <f>'WQ_1 - Design Calc 1'!J17</f>
        <v>0</v>
      </c>
      <c r="G17" s="80">
        <f t="shared" si="0"/>
        <v>0</v>
      </c>
      <c r="H17" s="81"/>
      <c r="I17" s="82">
        <f>IF(H17=0,0,'WQ_1 - Design Calc 1'!E17*'WQ_1 - Design Calc 1'!F17*43560/100/H17)</f>
        <v>0</v>
      </c>
      <c r="J17" s="83">
        <f t="shared" si="1"/>
        <v>0</v>
      </c>
    </row>
    <row r="18" spans="1:10" x14ac:dyDescent="0.25">
      <c r="A18" s="27" t="str">
        <f>'WQ_1 - Design Calc 1'!A18</f>
        <v>Enter Subarea Name</v>
      </c>
      <c r="C18" s="22">
        <f>'WQ_1 - Design Calc 1'!C18</f>
        <v>5</v>
      </c>
      <c r="D18" s="22">
        <f>'WQ_1 - Design Calc 1'!D18</f>
        <v>0</v>
      </c>
      <c r="E18" s="79">
        <f>'WQ_1 - Design Calc 1'!M18</f>
        <v>0</v>
      </c>
      <c r="F18" s="80">
        <f>'WQ_1 - Design Calc 1'!J18</f>
        <v>0</v>
      </c>
      <c r="G18" s="80">
        <f t="shared" si="0"/>
        <v>0</v>
      </c>
      <c r="H18" s="81"/>
      <c r="I18" s="82">
        <f>IF(H18=0,0,'WQ_1 - Design Calc 1'!E18*'WQ_1 - Design Calc 1'!F18*43560/100/H18)</f>
        <v>0</v>
      </c>
      <c r="J18" s="83">
        <f t="shared" si="1"/>
        <v>0</v>
      </c>
    </row>
    <row r="19" spans="1:10" x14ac:dyDescent="0.25">
      <c r="A19" s="27" t="str">
        <f>'WQ_1 - Design Calc 1'!A19</f>
        <v>Enter Subarea Name</v>
      </c>
      <c r="C19" s="22">
        <f>'WQ_1 - Design Calc 1'!C19</f>
        <v>6</v>
      </c>
      <c r="D19" s="22">
        <f>'WQ_1 - Design Calc 1'!D19</f>
        <v>0</v>
      </c>
      <c r="E19" s="79">
        <f>'WQ_1 - Design Calc 1'!M19</f>
        <v>0</v>
      </c>
      <c r="F19" s="80">
        <f>'WQ_1 - Design Calc 1'!J19</f>
        <v>0</v>
      </c>
      <c r="G19" s="80">
        <f t="shared" si="0"/>
        <v>0</v>
      </c>
      <c r="H19" s="81"/>
      <c r="I19" s="82">
        <f>IF(H19=0,0,'WQ_1 - Design Calc 1'!E19*'WQ_1 - Design Calc 1'!F19*43560/100/H19)</f>
        <v>0</v>
      </c>
      <c r="J19" s="83">
        <f t="shared" si="1"/>
        <v>0</v>
      </c>
    </row>
    <row r="20" spans="1:10" x14ac:dyDescent="0.25">
      <c r="A20" s="27" t="str">
        <f>'WQ_1 - Design Calc 1'!A20</f>
        <v>Enter Subarea Name</v>
      </c>
      <c r="C20" s="22">
        <f>'WQ_1 - Design Calc 1'!C20</f>
        <v>7</v>
      </c>
      <c r="D20" s="22">
        <f>'WQ_1 - Design Calc 1'!D20</f>
        <v>0</v>
      </c>
      <c r="E20" s="79">
        <f>'WQ_1 - Design Calc 1'!M20</f>
        <v>0</v>
      </c>
      <c r="F20" s="80">
        <f>'WQ_1 - Design Calc 1'!J20</f>
        <v>0</v>
      </c>
      <c r="G20" s="80">
        <f t="shared" si="0"/>
        <v>0</v>
      </c>
      <c r="H20" s="81"/>
      <c r="I20" s="82">
        <f>IF(H20=0,0,'WQ_1 - Design Calc 1'!E20*'WQ_1 - Design Calc 1'!F20*43560/100/H20)</f>
        <v>0</v>
      </c>
      <c r="J20" s="83">
        <f t="shared" si="1"/>
        <v>0</v>
      </c>
    </row>
    <row r="21" spans="1:10" x14ac:dyDescent="0.25">
      <c r="A21" s="27" t="str">
        <f>'WQ_1 - Design Calc 1'!A21</f>
        <v>Enter Subarea Name</v>
      </c>
      <c r="C21" s="22">
        <f>'WQ_1 - Design Calc 1'!C21</f>
        <v>8</v>
      </c>
      <c r="D21" s="22">
        <f>'WQ_1 - Design Calc 1'!D21</f>
        <v>0</v>
      </c>
      <c r="E21" s="79">
        <f>'WQ_1 - Design Calc 1'!M21</f>
        <v>0</v>
      </c>
      <c r="F21" s="80">
        <f>'WQ_1 - Design Calc 1'!J21</f>
        <v>0</v>
      </c>
      <c r="G21" s="80">
        <f t="shared" si="0"/>
        <v>0</v>
      </c>
      <c r="H21" s="81"/>
      <c r="I21" s="82">
        <f>IF(H21=0,0,'WQ_1 - Design Calc 1'!E21*'WQ_1 - Design Calc 1'!F21*43560/100/H21)</f>
        <v>0</v>
      </c>
      <c r="J21" s="83">
        <f t="shared" si="1"/>
        <v>0</v>
      </c>
    </row>
    <row r="22" spans="1:10" x14ac:dyDescent="0.25">
      <c r="A22" s="27" t="str">
        <f>'WQ_1 - Design Calc 1'!A22</f>
        <v>Enter Subarea Name</v>
      </c>
      <c r="C22" s="22">
        <f>'WQ_1 - Design Calc 1'!C22</f>
        <v>9</v>
      </c>
      <c r="D22" s="22">
        <f>'WQ_1 - Design Calc 1'!D22</f>
        <v>0</v>
      </c>
      <c r="E22" s="79">
        <f>'WQ_1 - Design Calc 1'!M22</f>
        <v>0</v>
      </c>
      <c r="F22" s="80">
        <f>'WQ_1 - Design Calc 1'!J22</f>
        <v>0</v>
      </c>
      <c r="G22" s="80">
        <f>E22*3600*12/10</f>
        <v>0</v>
      </c>
      <c r="H22" s="81"/>
      <c r="I22" s="82">
        <f>IF(H22=0,0,'WQ_1 - Design Calc 1'!E22*'WQ_1 - Design Calc 1'!F22*43560/100/H22)</f>
        <v>0</v>
      </c>
      <c r="J22" s="83">
        <f t="shared" si="1"/>
        <v>0</v>
      </c>
    </row>
    <row r="23" spans="1:10" x14ac:dyDescent="0.25">
      <c r="A23" s="27" t="str">
        <f>'WQ_1 - Design Calc 1'!A23</f>
        <v>Enter Subarea Name</v>
      </c>
      <c r="C23" s="22">
        <f>'WQ_1 - Design Calc 1'!C23</f>
        <v>10</v>
      </c>
      <c r="D23" s="22">
        <f>'WQ_1 - Design Calc 1'!D23</f>
        <v>0</v>
      </c>
      <c r="E23" s="79">
        <f>'WQ_1 - Design Calc 1'!M23</f>
        <v>0</v>
      </c>
      <c r="F23" s="80">
        <f>'WQ_1 - Design Calc 1'!J23</f>
        <v>0</v>
      </c>
      <c r="G23" s="80">
        <f t="shared" si="0"/>
        <v>0</v>
      </c>
      <c r="H23" s="81"/>
      <c r="I23" s="82">
        <f>IF(H23=0,0,'WQ_1 - Design Calc 1'!E23*'WQ_1 - Design Calc 1'!F23*43560/100/H23)</f>
        <v>0</v>
      </c>
      <c r="J23" s="83">
        <f t="shared" si="1"/>
        <v>0</v>
      </c>
    </row>
    <row r="24" spans="1:10" x14ac:dyDescent="0.25">
      <c r="A24" s="27" t="str">
        <f>'WQ_1 - Design Calc 1'!A24</f>
        <v>Enter Subarea Name</v>
      </c>
      <c r="C24" s="22">
        <f>'WQ_1 - Design Calc 1'!C24</f>
        <v>11</v>
      </c>
      <c r="D24" s="22">
        <f>'WQ_1 - Design Calc 1'!D24</f>
        <v>0</v>
      </c>
      <c r="E24" s="79">
        <f>'WQ_1 - Design Calc 1'!M24</f>
        <v>0</v>
      </c>
      <c r="F24" s="80">
        <f>'WQ_1 - Design Calc 1'!J24</f>
        <v>0</v>
      </c>
      <c r="G24" s="80">
        <f t="shared" si="0"/>
        <v>0</v>
      </c>
      <c r="H24" s="81"/>
      <c r="I24" s="82">
        <f>IF(H24=0,0,'WQ_1 - Design Calc 1'!E24*'WQ_1 - Design Calc 1'!F24*43560/100/H24)</f>
        <v>0</v>
      </c>
      <c r="J24" s="83">
        <f t="shared" si="1"/>
        <v>0</v>
      </c>
    </row>
    <row r="25" spans="1:10" x14ac:dyDescent="0.25">
      <c r="A25" s="27" t="str">
        <f>'WQ_1 - Design Calc 1'!A25</f>
        <v>Enter Subarea Name</v>
      </c>
      <c r="C25" s="22">
        <f>'WQ_1 - Design Calc 1'!C25</f>
        <v>12</v>
      </c>
      <c r="D25" s="22">
        <f>'WQ_1 - Design Calc 1'!D25</f>
        <v>0</v>
      </c>
      <c r="E25" s="79">
        <f>'WQ_1 - Design Calc 1'!M25</f>
        <v>0</v>
      </c>
      <c r="F25" s="80">
        <f>'WQ_1 - Design Calc 1'!J25</f>
        <v>0</v>
      </c>
      <c r="G25" s="80">
        <f t="shared" si="0"/>
        <v>0</v>
      </c>
      <c r="H25" s="81"/>
      <c r="I25" s="82">
        <f>IF(H25=0,0,'WQ_1 - Design Calc 1'!E25*'WQ_1 - Design Calc 1'!F25*43560/100/H25)</f>
        <v>0</v>
      </c>
      <c r="J25" s="83">
        <f t="shared" si="1"/>
        <v>0</v>
      </c>
    </row>
    <row r="26" spans="1:10" x14ac:dyDescent="0.25">
      <c r="A26" s="27" t="str">
        <f>'WQ_1 - Design Calc 1'!A26</f>
        <v>Enter Subarea Name</v>
      </c>
      <c r="C26" s="22">
        <f>'WQ_1 - Design Calc 1'!C26</f>
        <v>13</v>
      </c>
      <c r="D26" s="22">
        <f>'WQ_1 - Design Calc 1'!D26</f>
        <v>0</v>
      </c>
      <c r="E26" s="79">
        <f>'WQ_1 - Design Calc 1'!M26</f>
        <v>0</v>
      </c>
      <c r="F26" s="80">
        <f>'WQ_1 - Design Calc 1'!J26</f>
        <v>0</v>
      </c>
      <c r="G26" s="80">
        <f t="shared" si="0"/>
        <v>0</v>
      </c>
      <c r="H26" s="81"/>
      <c r="I26" s="82">
        <f>IF(H26=0,0,'WQ_1 - Design Calc 1'!E26*'WQ_1 - Design Calc 1'!F26*43560/100/H26)</f>
        <v>0</v>
      </c>
      <c r="J26" s="83">
        <f t="shared" si="1"/>
        <v>0</v>
      </c>
    </row>
    <row r="27" spans="1:10" x14ac:dyDescent="0.25">
      <c r="A27" s="27" t="str">
        <f>'WQ_1 - Design Calc 1'!A27</f>
        <v>Enter Subarea Name</v>
      </c>
      <c r="C27" s="22">
        <f>'WQ_1 - Design Calc 1'!C27</f>
        <v>14</v>
      </c>
      <c r="D27" s="22">
        <f>'WQ_1 - Design Calc 1'!D27</f>
        <v>0</v>
      </c>
      <c r="E27" s="79">
        <f>'WQ_1 - Design Calc 1'!M27</f>
        <v>0</v>
      </c>
      <c r="F27" s="80">
        <f>'WQ_1 - Design Calc 1'!J27</f>
        <v>0</v>
      </c>
      <c r="G27" s="80">
        <f t="shared" si="0"/>
        <v>0</v>
      </c>
      <c r="H27" s="81"/>
      <c r="I27" s="82">
        <f>IF(H27=0,0,'WQ_1 - Design Calc 1'!E27*'WQ_1 - Design Calc 1'!F27*43560/100/H27)</f>
        <v>0</v>
      </c>
      <c r="J27" s="83">
        <f t="shared" si="1"/>
        <v>0</v>
      </c>
    </row>
    <row r="28" spans="1:10" x14ac:dyDescent="0.25">
      <c r="A28" s="27" t="str">
        <f>'WQ_1 - Design Calc 1'!A28</f>
        <v>Enter Subarea Name</v>
      </c>
      <c r="C28" s="22">
        <f>'WQ_1 - Design Calc 1'!C28</f>
        <v>15</v>
      </c>
      <c r="D28" s="22">
        <f>'WQ_1 - Design Calc 1'!D28</f>
        <v>0</v>
      </c>
      <c r="E28" s="79">
        <f>'WQ_1 - Design Calc 1'!M28</f>
        <v>0</v>
      </c>
      <c r="F28" s="80">
        <f>'WQ_1 - Design Calc 1'!J28</f>
        <v>0</v>
      </c>
      <c r="G28" s="80">
        <f t="shared" si="0"/>
        <v>0</v>
      </c>
      <c r="H28" s="81"/>
      <c r="I28" s="82">
        <f>IF(H28=0,0,'WQ_1 - Design Calc 1'!E28*'WQ_1 - Design Calc 1'!F28*43560/100/H28)</f>
        <v>0</v>
      </c>
      <c r="J28" s="83">
        <f t="shared" si="1"/>
        <v>0</v>
      </c>
    </row>
    <row r="29" spans="1:10" x14ac:dyDescent="0.25">
      <c r="A29" s="27" t="str">
        <f>'WQ_1 - Design Calc 1'!A29</f>
        <v>Enter Subarea Name</v>
      </c>
      <c r="C29" s="22">
        <f>'WQ_1 - Design Calc 1'!C29</f>
        <v>16</v>
      </c>
      <c r="D29" s="22">
        <f>'WQ_1 - Design Calc 1'!D29</f>
        <v>0</v>
      </c>
      <c r="E29" s="79">
        <f>'WQ_1 - Design Calc 1'!M29</f>
        <v>0</v>
      </c>
      <c r="F29" s="80">
        <f>'WQ_1 - Design Calc 1'!J29</f>
        <v>0</v>
      </c>
      <c r="G29" s="80">
        <f t="shared" si="0"/>
        <v>0</v>
      </c>
      <c r="H29" s="81"/>
      <c r="I29" s="82">
        <f>IF(H29=0,0,'WQ_1 - Design Calc 1'!E29*'WQ_1 - Design Calc 1'!F29*43560/100/H29)</f>
        <v>0</v>
      </c>
      <c r="J29" s="83">
        <f t="shared" si="1"/>
        <v>0</v>
      </c>
    </row>
    <row r="30" spans="1:10" x14ac:dyDescent="0.25">
      <c r="A30" s="27" t="str">
        <f>'WQ_1 - Design Calc 1'!A30</f>
        <v>Enter Subarea Name</v>
      </c>
      <c r="C30" s="22">
        <f>'WQ_1 - Design Calc 1'!C30</f>
        <v>17</v>
      </c>
      <c r="D30" s="22">
        <f>'WQ_1 - Design Calc 1'!D30</f>
        <v>0</v>
      </c>
      <c r="E30" s="79">
        <f>'WQ_1 - Design Calc 1'!M30</f>
        <v>0</v>
      </c>
      <c r="F30" s="80">
        <f>'WQ_1 - Design Calc 1'!J30</f>
        <v>0</v>
      </c>
      <c r="G30" s="80">
        <f t="shared" si="0"/>
        <v>0</v>
      </c>
      <c r="H30" s="81"/>
      <c r="I30" s="82">
        <f>IF(H30=0,0,'WQ_1 - Design Calc 1'!E30*'WQ_1 - Design Calc 1'!F30*43560/100/H30)</f>
        <v>0</v>
      </c>
      <c r="J30" s="83">
        <f t="shared" si="1"/>
        <v>0</v>
      </c>
    </row>
    <row r="31" spans="1:10" x14ac:dyDescent="0.25">
      <c r="A31" s="27" t="str">
        <f>'WQ_1 - Design Calc 1'!A31</f>
        <v>Enter Subarea Name</v>
      </c>
      <c r="C31" s="22">
        <f>'WQ_1 - Design Calc 1'!C31</f>
        <v>18</v>
      </c>
      <c r="D31" s="22">
        <f>'WQ_1 - Design Calc 1'!D31</f>
        <v>0</v>
      </c>
      <c r="E31" s="79">
        <f>'WQ_1 - Design Calc 1'!M31</f>
        <v>0</v>
      </c>
      <c r="F31" s="80">
        <f>'WQ_1 - Design Calc 1'!J31</f>
        <v>0</v>
      </c>
      <c r="G31" s="80">
        <f t="shared" si="0"/>
        <v>0</v>
      </c>
      <c r="H31" s="81"/>
      <c r="I31" s="82">
        <f>IF(H31=0,0,'WQ_1 - Design Calc 1'!E31*'WQ_1 - Design Calc 1'!F31*43560/100/H31)</f>
        <v>0</v>
      </c>
      <c r="J31" s="83">
        <f t="shared" si="1"/>
        <v>0</v>
      </c>
    </row>
    <row r="32" spans="1:10" x14ac:dyDescent="0.25">
      <c r="A32" s="27" t="str">
        <f>'WQ_1 - Design Calc 1'!A32</f>
        <v>Enter Subarea Name</v>
      </c>
      <c r="C32" s="22">
        <f>'WQ_1 - Design Calc 1'!C32</f>
        <v>19</v>
      </c>
      <c r="D32" s="22">
        <f>'WQ_1 - Design Calc 1'!D32</f>
        <v>0</v>
      </c>
      <c r="E32" s="79">
        <f>'WQ_1 - Design Calc 1'!M32</f>
        <v>0</v>
      </c>
      <c r="F32" s="80">
        <f>'WQ_1 - Design Calc 1'!J32</f>
        <v>0</v>
      </c>
      <c r="G32" s="80">
        <f t="shared" si="0"/>
        <v>0</v>
      </c>
      <c r="H32" s="81"/>
      <c r="I32" s="82">
        <f>IF(H32=0,0,'WQ_1 - Design Calc 1'!E32*'WQ_1 - Design Calc 1'!F32*43560/100/H32)</f>
        <v>0</v>
      </c>
      <c r="J32" s="83">
        <f t="shared" si="1"/>
        <v>0</v>
      </c>
    </row>
    <row r="33" spans="1:10" x14ac:dyDescent="0.25">
      <c r="A33" s="27" t="str">
        <f>'WQ_1 - Design Calc 1'!A33</f>
        <v>Enter Subarea Name</v>
      </c>
      <c r="C33" s="22">
        <f>'WQ_1 - Design Calc 1'!C33</f>
        <v>20</v>
      </c>
      <c r="D33" s="22">
        <f>'WQ_1 - Design Calc 1'!D33</f>
        <v>0</v>
      </c>
      <c r="E33" s="79">
        <f>'WQ_1 - Design Calc 1'!M33</f>
        <v>0</v>
      </c>
      <c r="F33" s="80">
        <f>'WQ_1 - Design Calc 1'!J33</f>
        <v>0</v>
      </c>
      <c r="G33" s="80">
        <f t="shared" si="0"/>
        <v>0</v>
      </c>
      <c r="H33" s="81"/>
      <c r="I33" s="82">
        <f>IF(H33=0,0,'WQ_1 - Design Calc 1'!E33*'WQ_1 - Design Calc 1'!F33*43560/100/H33)</f>
        <v>0</v>
      </c>
      <c r="J33" s="83">
        <f t="shared" si="1"/>
        <v>0</v>
      </c>
    </row>
    <row r="34" spans="1:10" x14ac:dyDescent="0.25">
      <c r="A34" s="27" t="str">
        <f>'WQ_1 - Design Calc 1'!A34</f>
        <v>Enter Subarea Name</v>
      </c>
      <c r="C34" s="22">
        <f>'WQ_1 - Design Calc 1'!C34</f>
        <v>21</v>
      </c>
      <c r="D34" s="22">
        <f>'WQ_1 - Design Calc 1'!D34</f>
        <v>0</v>
      </c>
      <c r="E34" s="79">
        <f>'WQ_1 - Design Calc 1'!M34</f>
        <v>0</v>
      </c>
      <c r="F34" s="80">
        <f>'WQ_1 - Design Calc 1'!J34</f>
        <v>0</v>
      </c>
      <c r="G34" s="80">
        <f t="shared" si="0"/>
        <v>0</v>
      </c>
      <c r="H34" s="81"/>
      <c r="I34" s="82">
        <f>IF(H34=0,0,'WQ_1 - Design Calc 1'!E34*'WQ_1 - Design Calc 1'!F34*43560/100/H34)</f>
        <v>0</v>
      </c>
      <c r="J34" s="83">
        <f t="shared" si="1"/>
        <v>0</v>
      </c>
    </row>
    <row r="35" spans="1:10" x14ac:dyDescent="0.25">
      <c r="A35" s="27" t="str">
        <f>'WQ_1 - Design Calc 1'!A35</f>
        <v>Enter Subarea Name</v>
      </c>
      <c r="C35" s="22">
        <f>'WQ_1 - Design Calc 1'!C35</f>
        <v>22</v>
      </c>
      <c r="D35" s="22">
        <f>'WQ_1 - Design Calc 1'!D35</f>
        <v>0</v>
      </c>
      <c r="E35" s="79">
        <f>'WQ_1 - Design Calc 1'!M35</f>
        <v>0</v>
      </c>
      <c r="F35" s="80">
        <f>'WQ_1 - Design Calc 1'!J35</f>
        <v>0</v>
      </c>
      <c r="G35" s="80">
        <f t="shared" si="0"/>
        <v>0</v>
      </c>
      <c r="H35" s="81"/>
      <c r="I35" s="82">
        <f>IF(H35=0,0,'WQ_1 - Design Calc 1'!E35*'WQ_1 - Design Calc 1'!F35*43560/100/H35)</f>
        <v>0</v>
      </c>
      <c r="J35" s="83">
        <f t="shared" si="1"/>
        <v>0</v>
      </c>
    </row>
    <row r="36" spans="1:10" x14ac:dyDescent="0.25">
      <c r="A36" s="27" t="str">
        <f>'WQ_1 - Design Calc 1'!A36</f>
        <v>Enter Subarea Name</v>
      </c>
      <c r="C36" s="22">
        <f>'WQ_1 - Design Calc 1'!C36</f>
        <v>23</v>
      </c>
      <c r="D36" s="22">
        <f>'WQ_1 - Design Calc 1'!D36</f>
        <v>0</v>
      </c>
      <c r="E36" s="79">
        <f>'WQ_1 - Design Calc 1'!M36</f>
        <v>0</v>
      </c>
      <c r="F36" s="80">
        <f>'WQ_1 - Design Calc 1'!J36</f>
        <v>0</v>
      </c>
      <c r="G36" s="80">
        <f t="shared" si="0"/>
        <v>0</v>
      </c>
      <c r="H36" s="81"/>
      <c r="I36" s="82">
        <f>IF(H36=0,0,'WQ_1 - Design Calc 1'!E36*'WQ_1 - Design Calc 1'!F36*43560/100/H36)</f>
        <v>0</v>
      </c>
      <c r="J36" s="83">
        <f t="shared" si="1"/>
        <v>0</v>
      </c>
    </row>
    <row r="37" spans="1:10" x14ac:dyDescent="0.25">
      <c r="A37" s="27" t="str">
        <f>'WQ_1 - Design Calc 1'!A37</f>
        <v>Enter Subarea Name</v>
      </c>
      <c r="C37" s="22">
        <f>'WQ_1 - Design Calc 1'!C37</f>
        <v>24</v>
      </c>
      <c r="D37" s="22">
        <f>'WQ_1 - Design Calc 1'!D37</f>
        <v>0</v>
      </c>
      <c r="E37" s="79">
        <f>'WQ_1 - Design Calc 1'!M37</f>
        <v>0</v>
      </c>
      <c r="F37" s="80">
        <f>'WQ_1 - Design Calc 1'!J37</f>
        <v>0</v>
      </c>
      <c r="G37" s="80">
        <f t="shared" si="0"/>
        <v>0</v>
      </c>
      <c r="H37" s="81"/>
      <c r="I37" s="82">
        <f>IF(H37=0,0,'WQ_1 - Design Calc 1'!E37*'WQ_1 - Design Calc 1'!F37*43560/100/H37)</f>
        <v>0</v>
      </c>
      <c r="J37" s="83">
        <f t="shared" si="1"/>
        <v>0</v>
      </c>
    </row>
    <row r="38" spans="1:10" x14ac:dyDescent="0.25">
      <c r="A38" s="27" t="str">
        <f>'WQ_1 - Design Calc 1'!A38</f>
        <v>Enter Subarea Name</v>
      </c>
      <c r="C38" s="22">
        <f>'WQ_1 - Design Calc 1'!C38</f>
        <v>25</v>
      </c>
      <c r="D38" s="22">
        <f>'WQ_1 - Design Calc 1'!D38</f>
        <v>0</v>
      </c>
      <c r="E38" s="79">
        <f>'WQ_1 - Design Calc 1'!M38</f>
        <v>0</v>
      </c>
      <c r="F38" s="80">
        <f>'WQ_1 - Design Calc 1'!J38</f>
        <v>0</v>
      </c>
      <c r="G38" s="80">
        <f t="shared" si="0"/>
        <v>0</v>
      </c>
      <c r="H38" s="81"/>
      <c r="I38" s="82">
        <f>IF(H38=0,0,'WQ_1 - Design Calc 1'!E38*'WQ_1 - Design Calc 1'!F38*43560/100/H38)</f>
        <v>0</v>
      </c>
      <c r="J38" s="83">
        <f t="shared" si="1"/>
        <v>0</v>
      </c>
    </row>
    <row r="39" spans="1:10" x14ac:dyDescent="0.25">
      <c r="A39" s="27" t="str">
        <f>'WQ_1 - Design Calc 1'!A39</f>
        <v>Enter Subarea Name</v>
      </c>
      <c r="C39" s="22">
        <f>'WQ_1 - Design Calc 1'!C39</f>
        <v>26</v>
      </c>
      <c r="D39" s="22">
        <f>'WQ_1 - Design Calc 1'!D39</f>
        <v>0</v>
      </c>
      <c r="E39" s="79">
        <f>'WQ_1 - Design Calc 1'!M39</f>
        <v>0</v>
      </c>
      <c r="F39" s="80">
        <f>'WQ_1 - Design Calc 1'!J39</f>
        <v>0</v>
      </c>
      <c r="G39" s="80">
        <f t="shared" si="0"/>
        <v>0</v>
      </c>
      <c r="H39" s="81"/>
      <c r="I39" s="82">
        <f>IF(H39=0,0,'WQ_1 - Design Calc 1'!E39*'WQ_1 - Design Calc 1'!F39*43560/100/H39)</f>
        <v>0</v>
      </c>
      <c r="J39" s="83">
        <f t="shared" si="1"/>
        <v>0</v>
      </c>
    </row>
    <row r="40" spans="1:10" x14ac:dyDescent="0.25">
      <c r="A40" s="27" t="str">
        <f>'WQ_1 - Design Calc 1'!A40</f>
        <v>Enter Subarea Name</v>
      </c>
      <c r="C40" s="22">
        <f>'WQ_1 - Design Calc 1'!C40</f>
        <v>27</v>
      </c>
      <c r="D40" s="22">
        <f>'WQ_1 - Design Calc 1'!D40</f>
        <v>0</v>
      </c>
      <c r="E40" s="79">
        <f>'WQ_1 - Design Calc 1'!M40</f>
        <v>0</v>
      </c>
      <c r="F40" s="80">
        <f>'WQ_1 - Design Calc 1'!J40</f>
        <v>0</v>
      </c>
      <c r="G40" s="80">
        <f t="shared" si="0"/>
        <v>0</v>
      </c>
      <c r="H40" s="81"/>
      <c r="I40" s="82">
        <f>IF(H40=0,0,'WQ_1 - Design Calc 1'!E40*'WQ_1 - Design Calc 1'!F40*43560/100/H40)</f>
        <v>0</v>
      </c>
      <c r="J40" s="83">
        <f t="shared" si="1"/>
        <v>0</v>
      </c>
    </row>
    <row r="41" spans="1:10" x14ac:dyDescent="0.25">
      <c r="A41" s="27" t="str">
        <f>'WQ_1 - Design Calc 1'!A41</f>
        <v>Enter Subarea Name</v>
      </c>
      <c r="C41" s="22">
        <f>'WQ_1 - Design Calc 1'!C41</f>
        <v>28</v>
      </c>
      <c r="D41" s="22">
        <f>'WQ_1 - Design Calc 1'!D41</f>
        <v>0</v>
      </c>
      <c r="E41" s="79">
        <f>'WQ_1 - Design Calc 1'!M41</f>
        <v>0</v>
      </c>
      <c r="F41" s="80">
        <f>'WQ_1 - Design Calc 1'!J41</f>
        <v>0</v>
      </c>
      <c r="G41" s="80">
        <f t="shared" si="0"/>
        <v>0</v>
      </c>
      <c r="H41" s="81"/>
      <c r="I41" s="82">
        <f>IF(H41=0,0,'WQ_1 - Design Calc 1'!E41*'WQ_1 - Design Calc 1'!F41*43560/100/H41)</f>
        <v>0</v>
      </c>
      <c r="J41" s="83">
        <f t="shared" si="1"/>
        <v>0</v>
      </c>
    </row>
    <row r="42" spans="1:10" x14ac:dyDescent="0.25">
      <c r="A42" s="27" t="str">
        <f>'WQ_1 - Design Calc 1'!A42</f>
        <v>Enter Subarea Name</v>
      </c>
      <c r="C42" s="22">
        <f>'WQ_1 - Design Calc 1'!C42</f>
        <v>29</v>
      </c>
      <c r="D42" s="22">
        <f>'WQ_1 - Design Calc 1'!D42</f>
        <v>0</v>
      </c>
      <c r="E42" s="79">
        <f>'WQ_1 - Design Calc 1'!M42</f>
        <v>0</v>
      </c>
      <c r="F42" s="80">
        <f>'WQ_1 - Design Calc 1'!J42</f>
        <v>0</v>
      </c>
      <c r="G42" s="80">
        <f t="shared" si="0"/>
        <v>0</v>
      </c>
      <c r="H42" s="81"/>
      <c r="I42" s="82">
        <f>IF(H42=0,0,'WQ_1 - Design Calc 1'!E42*'WQ_1 - Design Calc 1'!F42*43560/100/H42)</f>
        <v>0</v>
      </c>
      <c r="J42" s="83">
        <f t="shared" si="1"/>
        <v>0</v>
      </c>
    </row>
    <row r="43" spans="1:10" x14ac:dyDescent="0.25">
      <c r="A43" s="27" t="str">
        <f>'WQ_1 - Design Calc 1'!A43</f>
        <v>Enter Subarea Name</v>
      </c>
      <c r="C43" s="22">
        <f>'WQ_1 - Design Calc 1'!C43</f>
        <v>30</v>
      </c>
      <c r="D43" s="22">
        <f>'WQ_1 - Design Calc 1'!D43</f>
        <v>0</v>
      </c>
      <c r="E43" s="79">
        <f>'WQ_1 - Design Calc 1'!M43</f>
        <v>0</v>
      </c>
      <c r="F43" s="80">
        <f>'WQ_1 - Design Calc 1'!J43</f>
        <v>0</v>
      </c>
      <c r="G43" s="80">
        <f t="shared" si="0"/>
        <v>0</v>
      </c>
      <c r="H43" s="81"/>
      <c r="I43" s="82">
        <f>IF(H43=0,0,'WQ_1 - Design Calc 1'!E43*'WQ_1 - Design Calc 1'!F43*43560/100/H43)</f>
        <v>0</v>
      </c>
      <c r="J43" s="83">
        <f t="shared" si="1"/>
        <v>0</v>
      </c>
    </row>
    <row r="44" spans="1:10" x14ac:dyDescent="0.25">
      <c r="A44" s="84" t="s">
        <v>216</v>
      </c>
      <c r="B44" s="84"/>
      <c r="C44" s="84"/>
      <c r="D44" s="84"/>
      <c r="E44" s="85"/>
      <c r="F44" s="86">
        <f>SUM(F14:F43)</f>
        <v>0</v>
      </c>
      <c r="G44" s="86"/>
      <c r="H44" s="86">
        <f>SUM(H14:H43)</f>
        <v>0</v>
      </c>
      <c r="I44" s="87"/>
      <c r="J44" s="88"/>
    </row>
    <row r="45" spans="1:10" ht="12.6" thickBot="1" x14ac:dyDescent="0.3"/>
    <row r="46" spans="1:10" ht="14.4" x14ac:dyDescent="0.3">
      <c r="A46" s="43" t="s">
        <v>246</v>
      </c>
      <c r="B46" s="43"/>
      <c r="C46" s="43"/>
      <c r="D46" s="43"/>
      <c r="E46" s="43"/>
      <c r="F46" s="43"/>
      <c r="G46" s="43"/>
      <c r="H46" s="43"/>
      <c r="I46" s="43"/>
      <c r="J46" s="43"/>
    </row>
    <row r="47" spans="1:10" ht="14.4" x14ac:dyDescent="0.3">
      <c r="A47" s="44" t="s">
        <v>148</v>
      </c>
      <c r="B47" s="44"/>
      <c r="C47" s="44"/>
      <c r="D47" s="44"/>
      <c r="E47" s="44"/>
      <c r="F47" s="44"/>
      <c r="G47" s="44"/>
      <c r="H47" s="44"/>
      <c r="I47" s="44"/>
      <c r="J47" s="45" t="str">
        <f>'CL_1 - Site Screening'!J70</f>
        <v>IDALS: Issue Date: 09/24/2021</v>
      </c>
    </row>
  </sheetData>
  <sheetProtection algorithmName="SHA-512" hashValue="tj4Xn2CpNKxbN905w+1YyqghGHrLXwHI3bldC4G+F8O9bt+MS9e2c1CAre1SEt0g++nW/U9tfaKgYQt7XdsJXA==" saltValue="WB1pL3eo51Eizg+7hUL+iw==" spinCount="100000" sheet="1" selectLockedCells="1"/>
  <mergeCells count="5">
    <mergeCell ref="G7:J7"/>
    <mergeCell ref="E12:J12"/>
    <mergeCell ref="B3:H3"/>
    <mergeCell ref="A1:J1"/>
    <mergeCell ref="A2:J2"/>
  </mergeCells>
  <conditionalFormatting sqref="J14:J43">
    <cfRule type="cellIs" dxfId="13" priority="1" operator="between">
      <formula>0.000000000001</formula>
      <formula>0.3</formula>
    </cfRule>
  </conditionalFormatting>
  <printOptions horizontalCentered="1" verticalCentered="1"/>
  <pageMargins left="0.25" right="0.25"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9AFFA-4DD7-4D2A-8BB3-1BAB112D3798}">
  <sheetPr>
    <tabColor theme="9" tint="0.59999389629810485"/>
    <pageSetUpPr fitToPage="1"/>
  </sheetPr>
  <dimension ref="A1:AE44"/>
  <sheetViews>
    <sheetView showZeros="0" view="pageBreakPreview" topLeftCell="A46" zoomScaleNormal="100" zoomScaleSheetLayoutView="100" workbookViewId="0">
      <selection activeCell="F11" sqref="F11"/>
    </sheetView>
  </sheetViews>
  <sheetFormatPr defaultColWidth="8.875" defaultRowHeight="12" x14ac:dyDescent="0.25"/>
  <cols>
    <col min="1" max="1" width="8.875" style="27"/>
    <col min="2" max="2" width="18.125" style="27" customWidth="1"/>
    <col min="3" max="3" width="4.75" style="27" customWidth="1"/>
    <col min="4" max="4" width="7.75" style="27" customWidth="1"/>
    <col min="5" max="13" width="8.75" style="27" customWidth="1"/>
    <col min="14" max="16" width="9.75" style="27" customWidth="1"/>
    <col min="17" max="17" width="11.625" style="27" customWidth="1"/>
    <col min="18" max="16384" width="8.875" style="27"/>
  </cols>
  <sheetData>
    <row r="1" spans="1:31" ht="13.8" x14ac:dyDescent="0.3">
      <c r="A1" s="270" t="s">
        <v>259</v>
      </c>
      <c r="B1" s="270"/>
      <c r="C1" s="270"/>
      <c r="D1" s="270"/>
      <c r="E1" s="270"/>
      <c r="F1" s="270"/>
      <c r="G1" s="270"/>
      <c r="H1" s="270"/>
      <c r="I1" s="270"/>
      <c r="J1" s="270"/>
      <c r="K1" s="270"/>
      <c r="L1" s="270"/>
      <c r="M1" s="270"/>
      <c r="N1" s="270"/>
      <c r="O1" s="270"/>
      <c r="P1" s="270"/>
      <c r="Q1" s="270"/>
    </row>
    <row r="2" spans="1:31" ht="13.8" x14ac:dyDescent="0.3">
      <c r="A2" s="270" t="s">
        <v>242</v>
      </c>
      <c r="B2" s="270"/>
      <c r="C2" s="270"/>
      <c r="D2" s="270"/>
      <c r="E2" s="270"/>
      <c r="F2" s="270"/>
      <c r="G2" s="270"/>
      <c r="H2" s="270"/>
      <c r="I2" s="270"/>
      <c r="J2" s="270"/>
      <c r="K2" s="270"/>
      <c r="L2" s="270"/>
      <c r="M2" s="270"/>
      <c r="N2" s="270"/>
      <c r="O2" s="270"/>
      <c r="P2" s="270"/>
      <c r="Q2" s="270"/>
      <c r="Z2" s="279" t="s">
        <v>264</v>
      </c>
      <c r="AA2" s="279"/>
      <c r="AB2" s="279"/>
      <c r="AC2" s="279"/>
      <c r="AD2" s="279"/>
      <c r="AE2" s="279"/>
    </row>
    <row r="3" spans="1:31" x14ac:dyDescent="0.25">
      <c r="A3" s="27" t="s">
        <v>92</v>
      </c>
      <c r="B3" s="271" t="str">
        <f>'CL_1 - Site Screening'!C3</f>
        <v>Project Name</v>
      </c>
      <c r="C3" s="271"/>
      <c r="D3" s="271"/>
      <c r="E3" s="271"/>
      <c r="P3" s="27" t="s">
        <v>53</v>
      </c>
      <c r="Q3" s="46">
        <f ca="1">'CL_1 - Site Screening'!G5</f>
        <v>45937</v>
      </c>
    </row>
    <row r="4" spans="1:31" x14ac:dyDescent="0.25">
      <c r="A4" s="47"/>
      <c r="B4" s="47"/>
      <c r="C4" s="47"/>
      <c r="D4" s="47"/>
      <c r="E4" s="47"/>
      <c r="F4" s="47"/>
      <c r="G4" s="47"/>
      <c r="H4" s="47"/>
      <c r="I4" s="47"/>
      <c r="J4" s="47"/>
      <c r="K4" s="47"/>
      <c r="L4" s="47"/>
      <c r="M4" s="47"/>
      <c r="N4" s="47"/>
      <c r="O4" s="47"/>
      <c r="P4" s="47"/>
    </row>
    <row r="5" spans="1:31" s="28" customFormat="1" ht="3.6" customHeight="1" x14ac:dyDescent="0.25">
      <c r="A5" s="48"/>
      <c r="B5" s="48"/>
      <c r="C5" s="48"/>
      <c r="D5" s="48"/>
      <c r="E5" s="48"/>
      <c r="F5" s="48"/>
      <c r="G5" s="48"/>
      <c r="H5" s="48"/>
      <c r="I5" s="48"/>
      <c r="J5" s="48"/>
      <c r="K5" s="48"/>
      <c r="L5" s="48"/>
      <c r="M5" s="48"/>
      <c r="N5" s="48"/>
      <c r="O5" s="48"/>
      <c r="P5" s="48"/>
      <c r="Z5" s="27"/>
      <c r="AA5" s="27"/>
      <c r="AB5" s="27"/>
      <c r="AC5" s="27"/>
      <c r="AD5" s="27"/>
      <c r="AE5" s="27"/>
    </row>
    <row r="7" spans="1:31" x14ac:dyDescent="0.25">
      <c r="A7" s="49" t="s">
        <v>225</v>
      </c>
      <c r="B7" s="49"/>
      <c r="C7" s="49"/>
      <c r="D7" s="49"/>
      <c r="E7" s="272"/>
      <c r="F7" s="272"/>
      <c r="G7" s="50"/>
      <c r="H7" s="50"/>
      <c r="I7" s="50"/>
      <c r="J7" s="50"/>
      <c r="K7" s="50"/>
      <c r="L7" s="50"/>
      <c r="M7" s="50"/>
      <c r="N7" s="50"/>
      <c r="O7" s="50"/>
      <c r="P7" s="50"/>
      <c r="Q7" s="51"/>
    </row>
    <row r="8" spans="1:31" s="28" customFormat="1" x14ac:dyDescent="0.25">
      <c r="A8" s="48"/>
      <c r="B8" s="48"/>
      <c r="C8" s="48"/>
      <c r="D8" s="48"/>
      <c r="E8" s="53"/>
      <c r="F8" s="53"/>
      <c r="G8" s="53"/>
      <c r="H8" s="53"/>
      <c r="I8" s="53"/>
      <c r="J8" s="53"/>
      <c r="K8" s="53"/>
      <c r="L8" s="53"/>
      <c r="M8" s="53"/>
      <c r="N8" s="53"/>
      <c r="O8" s="53"/>
      <c r="P8" s="53"/>
      <c r="Z8" s="27"/>
      <c r="AA8" s="27"/>
      <c r="AB8" s="27"/>
      <c r="AC8" s="27"/>
      <c r="AD8" s="27"/>
      <c r="AE8" s="27"/>
    </row>
    <row r="9" spans="1:31" x14ac:dyDescent="0.25">
      <c r="A9" s="48"/>
      <c r="B9" s="48"/>
      <c r="C9" s="48"/>
      <c r="D9" s="48"/>
      <c r="E9" s="281" t="s">
        <v>273</v>
      </c>
      <c r="F9" s="281"/>
      <c r="G9" s="281"/>
      <c r="H9" s="281"/>
      <c r="I9" s="281"/>
      <c r="J9" s="281"/>
      <c r="K9" s="281"/>
      <c r="L9" s="281"/>
      <c r="M9" s="281"/>
      <c r="N9" s="281"/>
      <c r="O9" s="281"/>
      <c r="P9" s="281"/>
      <c r="Q9" s="281"/>
    </row>
    <row r="10" spans="1:31" ht="72" x14ac:dyDescent="0.25">
      <c r="A10" s="55" t="s">
        <v>271</v>
      </c>
      <c r="B10" s="55"/>
      <c r="C10" s="56" t="s">
        <v>272</v>
      </c>
      <c r="D10" s="56" t="s">
        <v>275</v>
      </c>
      <c r="E10" s="58" t="s">
        <v>204</v>
      </c>
      <c r="F10" s="58" t="s">
        <v>177</v>
      </c>
      <c r="G10" s="58" t="s">
        <v>229</v>
      </c>
      <c r="H10" s="58" t="s">
        <v>178</v>
      </c>
      <c r="I10" s="58" t="s">
        <v>282</v>
      </c>
      <c r="J10" s="58" t="s">
        <v>281</v>
      </c>
      <c r="K10" s="58" t="s">
        <v>179</v>
      </c>
      <c r="L10" s="58" t="s">
        <v>205</v>
      </c>
      <c r="M10" s="58" t="s">
        <v>206</v>
      </c>
      <c r="N10" s="58" t="s">
        <v>256</v>
      </c>
      <c r="O10" s="58" t="s">
        <v>207</v>
      </c>
      <c r="P10" s="60" t="s">
        <v>279</v>
      </c>
      <c r="Q10" s="62" t="s">
        <v>280</v>
      </c>
    </row>
    <row r="11" spans="1:31" x14ac:dyDescent="0.25">
      <c r="A11" s="27" t="str">
        <f>'WQ_1 - Design Calc 1'!A14</f>
        <v>Enter Subarea Name</v>
      </c>
      <c r="C11" s="22">
        <f>'WQ_1 - Design Calc 1'!C14</f>
        <v>1</v>
      </c>
      <c r="D11" s="22">
        <f>'WQ_1 - Design Calc 1'!D14</f>
        <v>0</v>
      </c>
      <c r="E11" s="80">
        <f>'WQ_2 - Design Calc 2'!F14*'WQ_2 - Design Calc 2'!J14</f>
        <v>0</v>
      </c>
      <c r="F11" s="81"/>
      <c r="G11" s="81"/>
      <c r="H11" s="90">
        <v>0.35</v>
      </c>
      <c r="I11" s="82">
        <f>IF(G11&lt;&gt;0,E11/(G11*'WQ_3 - Design Calc 3'!H11),0)</f>
        <v>0</v>
      </c>
      <c r="J11" s="91"/>
      <c r="K11" s="92">
        <f>F11*H11</f>
        <v>0</v>
      </c>
      <c r="L11" s="92">
        <f t="shared" ref="L11:L40" si="0">MAX(E11-K11,0)</f>
        <v>0</v>
      </c>
      <c r="M11" s="83">
        <f t="shared" ref="M11:M40" si="1">IF(E11=0,0,MIN(K11/E11,1))</f>
        <v>0</v>
      </c>
      <c r="N11" s="92">
        <f>'WQ_2 - Design Calc 2'!F14-E11+L11</f>
        <v>0</v>
      </c>
      <c r="O11" s="83">
        <f>IF('WQ_2 - Design Calc 2'!F14=0,0,1-N11/'WQ_2 - Design Calc 2'!F14)</f>
        <v>0</v>
      </c>
      <c r="P11" s="93">
        <f>IF(O11&gt;=0.3,N11,'WQ_1 - Design Calc 1'!J14)</f>
        <v>0</v>
      </c>
      <c r="Q11" s="94">
        <f>IF(O11&gt;=0.3,'WQ_2 - Design Calc 2'!E14*(1-O11),'WQ_1 - Design Calc 1'!M14)</f>
        <v>0</v>
      </c>
    </row>
    <row r="12" spans="1:31" ht="16.5" customHeight="1" x14ac:dyDescent="0.25">
      <c r="A12" s="27" t="str">
        <f>'WQ_1 - Design Calc 1'!A15</f>
        <v>Enter Subarea Name</v>
      </c>
      <c r="C12" s="22">
        <f>'WQ_1 - Design Calc 1'!C15</f>
        <v>2</v>
      </c>
      <c r="D12" s="22">
        <f>'WQ_1 - Design Calc 1'!D15</f>
        <v>0</v>
      </c>
      <c r="E12" s="80">
        <f>'WQ_2 - Design Calc 2'!F15*'WQ_2 - Design Calc 2'!J15</f>
        <v>0</v>
      </c>
      <c r="F12" s="81"/>
      <c r="G12" s="81"/>
      <c r="H12" s="90">
        <v>0.35</v>
      </c>
      <c r="I12" s="82">
        <f>IF(G12&lt;&gt;0,E12/(G12*'WQ_3 - Design Calc 3'!H12),0)</f>
        <v>0</v>
      </c>
      <c r="J12" s="91"/>
      <c r="K12" s="92">
        <f t="shared" ref="K12:K40" si="2">F12*H12</f>
        <v>0</v>
      </c>
      <c r="L12" s="92">
        <f t="shared" si="0"/>
        <v>0</v>
      </c>
      <c r="M12" s="83">
        <f t="shared" si="1"/>
        <v>0</v>
      </c>
      <c r="N12" s="92">
        <f>'WQ_2 - Design Calc 2'!F15-E12+L12</f>
        <v>0</v>
      </c>
      <c r="O12" s="83">
        <f>IF('WQ_2 - Design Calc 2'!F15=0,0,1-N12/'WQ_2 - Design Calc 2'!F15)</f>
        <v>0</v>
      </c>
      <c r="P12" s="93">
        <f>IF(O12&gt;=0.3,N12,'WQ_1 - Design Calc 1'!J15)</f>
        <v>0</v>
      </c>
      <c r="Q12" s="94">
        <f>IF(O12&gt;=0.3,'WQ_2 - Design Calc 2'!E15*(1-O12),'WQ_1 - Design Calc 1'!M15)</f>
        <v>0</v>
      </c>
      <c r="Z12" s="264" t="s">
        <v>265</v>
      </c>
      <c r="AA12" s="264"/>
      <c r="AB12" s="264"/>
      <c r="AC12" s="264"/>
      <c r="AD12" s="264"/>
      <c r="AE12" s="264"/>
    </row>
    <row r="13" spans="1:31" ht="13.5" customHeight="1" x14ac:dyDescent="0.25">
      <c r="A13" s="27" t="str">
        <f>'WQ_1 - Design Calc 1'!A16</f>
        <v>Enter Subarea Name</v>
      </c>
      <c r="C13" s="22">
        <f>'WQ_1 - Design Calc 1'!C16</f>
        <v>3</v>
      </c>
      <c r="D13" s="22">
        <f>'WQ_1 - Design Calc 1'!D16</f>
        <v>0</v>
      </c>
      <c r="E13" s="80">
        <f>'WQ_2 - Design Calc 2'!F16*'WQ_2 - Design Calc 2'!J16</f>
        <v>0</v>
      </c>
      <c r="F13" s="81"/>
      <c r="G13" s="81"/>
      <c r="H13" s="90">
        <v>0.35</v>
      </c>
      <c r="I13" s="82">
        <f>IF(G13&lt;&gt;0,E13/(G13*'WQ_3 - Design Calc 3'!H13),0)</f>
        <v>0</v>
      </c>
      <c r="J13" s="91"/>
      <c r="K13" s="92">
        <f t="shared" si="2"/>
        <v>0</v>
      </c>
      <c r="L13" s="92">
        <f t="shared" si="0"/>
        <v>0</v>
      </c>
      <c r="M13" s="83">
        <f t="shared" si="1"/>
        <v>0</v>
      </c>
      <c r="N13" s="92">
        <f>'WQ_2 - Design Calc 2'!F16-E13+L13</f>
        <v>0</v>
      </c>
      <c r="O13" s="83">
        <f>IF('WQ_2 - Design Calc 2'!F16=0,0,1-N13/'WQ_2 - Design Calc 2'!F16)</f>
        <v>0</v>
      </c>
      <c r="P13" s="93">
        <f>IF(O13&gt;=0.3,N13,'WQ_1 - Design Calc 1'!J16)</f>
        <v>0</v>
      </c>
      <c r="Q13" s="94">
        <f>IF(O13&gt;=0.3,'WQ_2 - Design Calc 2'!E16*(1-O13),'WQ_1 - Design Calc 1'!M16)</f>
        <v>0</v>
      </c>
      <c r="Z13" s="264"/>
      <c r="AA13" s="264"/>
      <c r="AB13" s="264"/>
      <c r="AC13" s="264"/>
      <c r="AD13" s="264"/>
      <c r="AE13" s="264"/>
    </row>
    <row r="14" spans="1:31" x14ac:dyDescent="0.25">
      <c r="A14" s="27" t="str">
        <f>'WQ_1 - Design Calc 1'!A17</f>
        <v>Enter Subarea Name</v>
      </c>
      <c r="C14" s="22">
        <f>'WQ_1 - Design Calc 1'!C17</f>
        <v>4</v>
      </c>
      <c r="D14" s="22">
        <f>'WQ_1 - Design Calc 1'!D17</f>
        <v>0</v>
      </c>
      <c r="E14" s="80">
        <f>'WQ_2 - Design Calc 2'!F17*'WQ_2 - Design Calc 2'!J17</f>
        <v>0</v>
      </c>
      <c r="F14" s="81"/>
      <c r="G14" s="81"/>
      <c r="H14" s="90">
        <v>0.35</v>
      </c>
      <c r="I14" s="82">
        <f>IF(G14&lt;&gt;0,E14/(G14*'WQ_3 - Design Calc 3'!H14),0)</f>
        <v>0</v>
      </c>
      <c r="J14" s="91"/>
      <c r="K14" s="92">
        <f t="shared" si="2"/>
        <v>0</v>
      </c>
      <c r="L14" s="92">
        <f t="shared" si="0"/>
        <v>0</v>
      </c>
      <c r="M14" s="83">
        <f t="shared" si="1"/>
        <v>0</v>
      </c>
      <c r="N14" s="92">
        <f>'WQ_2 - Design Calc 2'!F17-E14+L14</f>
        <v>0</v>
      </c>
      <c r="O14" s="83">
        <f>IF('WQ_2 - Design Calc 2'!F17=0,0,1-N14/'WQ_2 - Design Calc 2'!F17)</f>
        <v>0</v>
      </c>
      <c r="P14" s="93">
        <f>IF(O14&gt;=0.3,N14,'WQ_1 - Design Calc 1'!J17)</f>
        <v>0</v>
      </c>
      <c r="Q14" s="94">
        <f>IF(O14&gt;=0.3,'WQ_2 - Design Calc 2'!E17*(1-O14),'WQ_1 - Design Calc 1'!M17)</f>
        <v>0</v>
      </c>
    </row>
    <row r="15" spans="1:31" x14ac:dyDescent="0.25">
      <c r="A15" s="27" t="str">
        <f>'WQ_1 - Design Calc 1'!A18</f>
        <v>Enter Subarea Name</v>
      </c>
      <c r="C15" s="22">
        <f>'WQ_1 - Design Calc 1'!C18</f>
        <v>5</v>
      </c>
      <c r="D15" s="22">
        <f>'WQ_1 - Design Calc 1'!D18</f>
        <v>0</v>
      </c>
      <c r="E15" s="80">
        <f>'WQ_2 - Design Calc 2'!F18*'WQ_2 - Design Calc 2'!J18</f>
        <v>0</v>
      </c>
      <c r="F15" s="81"/>
      <c r="G15" s="81"/>
      <c r="H15" s="90">
        <v>0.35</v>
      </c>
      <c r="I15" s="82">
        <f>IF(G15&lt;&gt;0,E15/(G15*'WQ_3 - Design Calc 3'!H15),0)</f>
        <v>0</v>
      </c>
      <c r="J15" s="91"/>
      <c r="K15" s="92">
        <f t="shared" si="2"/>
        <v>0</v>
      </c>
      <c r="L15" s="92">
        <f t="shared" si="0"/>
        <v>0</v>
      </c>
      <c r="M15" s="83">
        <f t="shared" si="1"/>
        <v>0</v>
      </c>
      <c r="N15" s="92">
        <f>'WQ_2 - Design Calc 2'!F18-E15+L15</f>
        <v>0</v>
      </c>
      <c r="O15" s="83">
        <f>IF('WQ_2 - Design Calc 2'!F18=0,0,1-N15/'WQ_2 - Design Calc 2'!F18)</f>
        <v>0</v>
      </c>
      <c r="P15" s="93">
        <f>IF(O15&gt;=0.3,N15,'WQ_1 - Design Calc 1'!J18)</f>
        <v>0</v>
      </c>
      <c r="Q15" s="94">
        <f>IF(O15&gt;=0.3,'WQ_2 - Design Calc 2'!E18*(1-O15),'WQ_1 - Design Calc 1'!M18)</f>
        <v>0</v>
      </c>
    </row>
    <row r="16" spans="1:31" x14ac:dyDescent="0.25">
      <c r="A16" s="27" t="str">
        <f>'WQ_1 - Design Calc 1'!A19</f>
        <v>Enter Subarea Name</v>
      </c>
      <c r="C16" s="22">
        <f>'WQ_1 - Design Calc 1'!C19</f>
        <v>6</v>
      </c>
      <c r="D16" s="22">
        <f>'WQ_1 - Design Calc 1'!D19</f>
        <v>0</v>
      </c>
      <c r="E16" s="80">
        <f>'WQ_2 - Design Calc 2'!F19*'WQ_2 - Design Calc 2'!J19</f>
        <v>0</v>
      </c>
      <c r="F16" s="81"/>
      <c r="G16" s="81"/>
      <c r="H16" s="90">
        <v>0.35</v>
      </c>
      <c r="I16" s="82">
        <f>IF(G16&lt;&gt;0,E16/(G16*'WQ_3 - Design Calc 3'!H16),0)</f>
        <v>0</v>
      </c>
      <c r="J16" s="81"/>
      <c r="K16" s="92">
        <f t="shared" si="2"/>
        <v>0</v>
      </c>
      <c r="L16" s="92">
        <f t="shared" si="0"/>
        <v>0</v>
      </c>
      <c r="M16" s="83">
        <f t="shared" si="1"/>
        <v>0</v>
      </c>
      <c r="N16" s="92">
        <f>'WQ_2 - Design Calc 2'!F19-E16+L16</f>
        <v>0</v>
      </c>
      <c r="O16" s="83">
        <f>IF('WQ_2 - Design Calc 2'!F19=0,0,1-N16/'WQ_2 - Design Calc 2'!F19)</f>
        <v>0</v>
      </c>
      <c r="P16" s="93">
        <f>IF(O16&gt;=0.3,N16,'WQ_1 - Design Calc 1'!J19)</f>
        <v>0</v>
      </c>
      <c r="Q16" s="94">
        <f>IF(O16&gt;=0.3,'WQ_2 - Design Calc 2'!E19*(1-O16),'WQ_1 - Design Calc 1'!M19)</f>
        <v>0</v>
      </c>
    </row>
    <row r="17" spans="1:31" x14ac:dyDescent="0.25">
      <c r="A17" s="27" t="str">
        <f>'WQ_1 - Design Calc 1'!A20</f>
        <v>Enter Subarea Name</v>
      </c>
      <c r="C17" s="22">
        <f>'WQ_1 - Design Calc 1'!C20</f>
        <v>7</v>
      </c>
      <c r="D17" s="22">
        <f>'WQ_1 - Design Calc 1'!D20</f>
        <v>0</v>
      </c>
      <c r="E17" s="80">
        <f>'WQ_2 - Design Calc 2'!F20*'WQ_2 - Design Calc 2'!J20</f>
        <v>0</v>
      </c>
      <c r="F17" s="81"/>
      <c r="G17" s="81"/>
      <c r="H17" s="90">
        <v>0.35</v>
      </c>
      <c r="I17" s="82">
        <f>IF(G17&lt;&gt;0,E17/(G17*'WQ_3 - Design Calc 3'!H17),0)</f>
        <v>0</v>
      </c>
      <c r="J17" s="81"/>
      <c r="K17" s="92">
        <f t="shared" si="2"/>
        <v>0</v>
      </c>
      <c r="L17" s="92">
        <f t="shared" si="0"/>
        <v>0</v>
      </c>
      <c r="M17" s="83">
        <f t="shared" si="1"/>
        <v>0</v>
      </c>
      <c r="N17" s="92">
        <f>'WQ_2 - Design Calc 2'!F20-E17+L17</f>
        <v>0</v>
      </c>
      <c r="O17" s="83">
        <f>IF('WQ_2 - Design Calc 2'!F20=0,0,1-N17/'WQ_2 - Design Calc 2'!F20)</f>
        <v>0</v>
      </c>
      <c r="P17" s="93">
        <f>IF(O17&gt;=0.3,N17,'WQ_1 - Design Calc 1'!J20)</f>
        <v>0</v>
      </c>
      <c r="Q17" s="94">
        <f>IF(O17&gt;=0.3,'WQ_2 - Design Calc 2'!E20*(1-O17),'WQ_1 - Design Calc 1'!M20)</f>
        <v>0</v>
      </c>
    </row>
    <row r="18" spans="1:31" x14ac:dyDescent="0.25">
      <c r="A18" s="27" t="str">
        <f>'WQ_1 - Design Calc 1'!A21</f>
        <v>Enter Subarea Name</v>
      </c>
      <c r="C18" s="22">
        <f>'WQ_1 - Design Calc 1'!C21</f>
        <v>8</v>
      </c>
      <c r="D18" s="22">
        <f>'WQ_1 - Design Calc 1'!D21</f>
        <v>0</v>
      </c>
      <c r="E18" s="80">
        <f>'WQ_2 - Design Calc 2'!F21*'WQ_2 - Design Calc 2'!J21</f>
        <v>0</v>
      </c>
      <c r="F18" s="81"/>
      <c r="G18" s="81"/>
      <c r="H18" s="90">
        <v>0.35</v>
      </c>
      <c r="I18" s="82">
        <f>IF(G18&lt;&gt;0,E18/(G18*'WQ_3 - Design Calc 3'!H18),0)</f>
        <v>0</v>
      </c>
      <c r="J18" s="81"/>
      <c r="K18" s="92">
        <f t="shared" si="2"/>
        <v>0</v>
      </c>
      <c r="L18" s="92">
        <f t="shared" si="0"/>
        <v>0</v>
      </c>
      <c r="M18" s="83">
        <f t="shared" si="1"/>
        <v>0</v>
      </c>
      <c r="N18" s="92">
        <f>'WQ_2 - Design Calc 2'!F21-E18+L18</f>
        <v>0</v>
      </c>
      <c r="O18" s="83">
        <f>IF('WQ_2 - Design Calc 2'!F21=0,0,1-N18/'WQ_2 - Design Calc 2'!F21)</f>
        <v>0</v>
      </c>
      <c r="P18" s="93">
        <f>IF(O18&gt;=0.3,N18,'WQ_1 - Design Calc 1'!J21)</f>
        <v>0</v>
      </c>
      <c r="Q18" s="94">
        <f>IF(O18&gt;=0.3,'WQ_2 - Design Calc 2'!E21*(1-O18),'WQ_1 - Design Calc 1'!M21)</f>
        <v>0</v>
      </c>
    </row>
    <row r="19" spans="1:31" x14ac:dyDescent="0.25">
      <c r="A19" s="27" t="str">
        <f>'WQ_1 - Design Calc 1'!A22</f>
        <v>Enter Subarea Name</v>
      </c>
      <c r="C19" s="22">
        <f>'WQ_1 - Design Calc 1'!C22</f>
        <v>9</v>
      </c>
      <c r="D19" s="22">
        <f>'WQ_1 - Design Calc 1'!D22</f>
        <v>0</v>
      </c>
      <c r="E19" s="80">
        <f>'WQ_2 - Design Calc 2'!F22*'WQ_2 - Design Calc 2'!J22</f>
        <v>0</v>
      </c>
      <c r="F19" s="81"/>
      <c r="G19" s="81"/>
      <c r="H19" s="90">
        <v>0.35</v>
      </c>
      <c r="I19" s="82">
        <f>IF(G19&lt;&gt;0,E19/(G19*'WQ_3 - Design Calc 3'!H19),0)</f>
        <v>0</v>
      </c>
      <c r="J19" s="81"/>
      <c r="K19" s="92">
        <f t="shared" si="2"/>
        <v>0</v>
      </c>
      <c r="L19" s="92">
        <f t="shared" si="0"/>
        <v>0</v>
      </c>
      <c r="M19" s="83">
        <f t="shared" si="1"/>
        <v>0</v>
      </c>
      <c r="N19" s="92">
        <f>'WQ_2 - Design Calc 2'!F22-E19+L19</f>
        <v>0</v>
      </c>
      <c r="O19" s="83">
        <f>IF('WQ_2 - Design Calc 2'!F22=0,0,1-N19/'WQ_2 - Design Calc 2'!F22)</f>
        <v>0</v>
      </c>
      <c r="P19" s="93">
        <f>IF(O19&gt;=0.3,N19,'WQ_1 - Design Calc 1'!J22)</f>
        <v>0</v>
      </c>
      <c r="Q19" s="94">
        <f>IF(O19&gt;=0.3,'WQ_2 - Design Calc 2'!E22*(1-O19),'WQ_1 - Design Calc 1'!M22)</f>
        <v>0</v>
      </c>
    </row>
    <row r="20" spans="1:31" x14ac:dyDescent="0.25">
      <c r="A20" s="27" t="str">
        <f>'WQ_1 - Design Calc 1'!A23</f>
        <v>Enter Subarea Name</v>
      </c>
      <c r="C20" s="22">
        <f>'WQ_1 - Design Calc 1'!C23</f>
        <v>10</v>
      </c>
      <c r="D20" s="22">
        <f>'WQ_1 - Design Calc 1'!D23</f>
        <v>0</v>
      </c>
      <c r="E20" s="80">
        <f>'WQ_2 - Design Calc 2'!F23*'WQ_2 - Design Calc 2'!J23</f>
        <v>0</v>
      </c>
      <c r="F20" s="81"/>
      <c r="G20" s="81"/>
      <c r="H20" s="90">
        <v>0.35</v>
      </c>
      <c r="I20" s="82">
        <f>IF(G20&lt;&gt;0,E20/(G20*'WQ_3 - Design Calc 3'!H20),0)</f>
        <v>0</v>
      </c>
      <c r="J20" s="81"/>
      <c r="K20" s="92">
        <f t="shared" si="2"/>
        <v>0</v>
      </c>
      <c r="L20" s="92">
        <f t="shared" si="0"/>
        <v>0</v>
      </c>
      <c r="M20" s="83">
        <f t="shared" si="1"/>
        <v>0</v>
      </c>
      <c r="N20" s="92">
        <f>'WQ_2 - Design Calc 2'!F23-E20+L20</f>
        <v>0</v>
      </c>
      <c r="O20" s="83">
        <f>IF('WQ_2 - Design Calc 2'!F23=0,0,1-N20/'WQ_2 - Design Calc 2'!F23)</f>
        <v>0</v>
      </c>
      <c r="P20" s="93">
        <f>IF(O20&gt;=0.3,N20,'WQ_1 - Design Calc 1'!J23)</f>
        <v>0</v>
      </c>
      <c r="Q20" s="94">
        <f>IF(O20&gt;=0.3,'WQ_2 - Design Calc 2'!E23*(1-O20),'WQ_1 - Design Calc 1'!M23)</f>
        <v>0</v>
      </c>
    </row>
    <row r="21" spans="1:31" x14ac:dyDescent="0.25">
      <c r="A21" s="27" t="str">
        <f>'WQ_1 - Design Calc 1'!A24</f>
        <v>Enter Subarea Name</v>
      </c>
      <c r="C21" s="22">
        <f>'WQ_1 - Design Calc 1'!C24</f>
        <v>11</v>
      </c>
      <c r="D21" s="22">
        <f>'WQ_1 - Design Calc 1'!D24</f>
        <v>0</v>
      </c>
      <c r="E21" s="80">
        <f>'WQ_2 - Design Calc 2'!F24*'WQ_2 - Design Calc 2'!J24</f>
        <v>0</v>
      </c>
      <c r="F21" s="81"/>
      <c r="G21" s="81"/>
      <c r="H21" s="90">
        <v>0.35</v>
      </c>
      <c r="I21" s="82">
        <f>IF(G21&lt;&gt;0,E21/(G21*'WQ_3 - Design Calc 3'!H21),0)</f>
        <v>0</v>
      </c>
      <c r="J21" s="81"/>
      <c r="K21" s="92">
        <f t="shared" si="2"/>
        <v>0</v>
      </c>
      <c r="L21" s="92">
        <f t="shared" si="0"/>
        <v>0</v>
      </c>
      <c r="M21" s="83">
        <f t="shared" si="1"/>
        <v>0</v>
      </c>
      <c r="N21" s="92">
        <f>'WQ_2 - Design Calc 2'!F24-E21+L21</f>
        <v>0</v>
      </c>
      <c r="O21" s="83">
        <f>IF('WQ_2 - Design Calc 2'!F24=0,0,1-N21/'WQ_2 - Design Calc 2'!F24)</f>
        <v>0</v>
      </c>
      <c r="P21" s="93">
        <f>IF(O21&gt;=0.3,N21,'WQ_1 - Design Calc 1'!J24)</f>
        <v>0</v>
      </c>
      <c r="Q21" s="94">
        <f>IF(O21&gt;=0.3,'WQ_2 - Design Calc 2'!E24*(1-O21),'WQ_1 - Design Calc 1'!M24)</f>
        <v>0</v>
      </c>
    </row>
    <row r="22" spans="1:31" x14ac:dyDescent="0.25">
      <c r="A22" s="27" t="str">
        <f>'WQ_1 - Design Calc 1'!A25</f>
        <v>Enter Subarea Name</v>
      </c>
      <c r="C22" s="22">
        <f>'WQ_1 - Design Calc 1'!C25</f>
        <v>12</v>
      </c>
      <c r="D22" s="22">
        <f>'WQ_1 - Design Calc 1'!D25</f>
        <v>0</v>
      </c>
      <c r="E22" s="80">
        <f>'WQ_2 - Design Calc 2'!F25*'WQ_2 - Design Calc 2'!J25</f>
        <v>0</v>
      </c>
      <c r="F22" s="81"/>
      <c r="G22" s="81"/>
      <c r="H22" s="90">
        <v>0.35</v>
      </c>
      <c r="I22" s="82">
        <f>IF(G22&lt;&gt;0,E22/(G22*'WQ_3 - Design Calc 3'!H22),0)</f>
        <v>0</v>
      </c>
      <c r="J22" s="81"/>
      <c r="K22" s="92">
        <f t="shared" si="2"/>
        <v>0</v>
      </c>
      <c r="L22" s="92">
        <f t="shared" si="0"/>
        <v>0</v>
      </c>
      <c r="M22" s="83">
        <f t="shared" si="1"/>
        <v>0</v>
      </c>
      <c r="N22" s="92">
        <f>'WQ_2 - Design Calc 2'!F25-E22+L22</f>
        <v>0</v>
      </c>
      <c r="O22" s="83">
        <f>IF('WQ_2 - Design Calc 2'!F25=0,0,1-N22/'WQ_2 - Design Calc 2'!F25)</f>
        <v>0</v>
      </c>
      <c r="P22" s="93">
        <f>IF(O22&gt;=0.3,N22,'WQ_1 - Design Calc 1'!J25)</f>
        <v>0</v>
      </c>
      <c r="Q22" s="94">
        <f>IF(O22&gt;=0.3,'WQ_2 - Design Calc 2'!E25*(1-O22),'WQ_1 - Design Calc 1'!M25)</f>
        <v>0</v>
      </c>
    </row>
    <row r="23" spans="1:31" x14ac:dyDescent="0.25">
      <c r="A23" s="27" t="str">
        <f>'WQ_1 - Design Calc 1'!A26</f>
        <v>Enter Subarea Name</v>
      </c>
      <c r="C23" s="22">
        <f>'WQ_1 - Design Calc 1'!C26</f>
        <v>13</v>
      </c>
      <c r="D23" s="22">
        <f>'WQ_1 - Design Calc 1'!D26</f>
        <v>0</v>
      </c>
      <c r="E23" s="80">
        <f>'WQ_2 - Design Calc 2'!F26*'WQ_2 - Design Calc 2'!J26</f>
        <v>0</v>
      </c>
      <c r="F23" s="81"/>
      <c r="G23" s="81"/>
      <c r="H23" s="90">
        <v>0.35</v>
      </c>
      <c r="I23" s="82">
        <f>IF(G23&lt;&gt;0,E23/(G23*'WQ_3 - Design Calc 3'!H23),0)</f>
        <v>0</v>
      </c>
      <c r="J23" s="81"/>
      <c r="K23" s="92">
        <f t="shared" si="2"/>
        <v>0</v>
      </c>
      <c r="L23" s="92">
        <f t="shared" si="0"/>
        <v>0</v>
      </c>
      <c r="M23" s="83">
        <f t="shared" si="1"/>
        <v>0</v>
      </c>
      <c r="N23" s="92">
        <f>'WQ_2 - Design Calc 2'!F26-E23+L23</f>
        <v>0</v>
      </c>
      <c r="O23" s="83">
        <f>IF('WQ_2 - Design Calc 2'!F26=0,0,1-N23/'WQ_2 - Design Calc 2'!F26)</f>
        <v>0</v>
      </c>
      <c r="P23" s="93">
        <f>IF(O23&gt;=0.3,N23,'WQ_1 - Design Calc 1'!J26)</f>
        <v>0</v>
      </c>
      <c r="Q23" s="94">
        <f>IF(O23&gt;=0.3,'WQ_2 - Design Calc 2'!E26*(1-O23),'WQ_1 - Design Calc 1'!M26)</f>
        <v>0</v>
      </c>
    </row>
    <row r="24" spans="1:31" x14ac:dyDescent="0.25">
      <c r="A24" s="27" t="str">
        <f>'WQ_1 - Design Calc 1'!A27</f>
        <v>Enter Subarea Name</v>
      </c>
      <c r="C24" s="22">
        <f>'WQ_1 - Design Calc 1'!C27</f>
        <v>14</v>
      </c>
      <c r="D24" s="22">
        <f>'WQ_1 - Design Calc 1'!D27</f>
        <v>0</v>
      </c>
      <c r="E24" s="80">
        <f>'WQ_2 - Design Calc 2'!F27*'WQ_2 - Design Calc 2'!J27</f>
        <v>0</v>
      </c>
      <c r="F24" s="81"/>
      <c r="G24" s="81"/>
      <c r="H24" s="90">
        <v>0.35</v>
      </c>
      <c r="I24" s="82">
        <f>IF(G24&lt;&gt;0,E24/(G24*'WQ_3 - Design Calc 3'!H24),0)</f>
        <v>0</v>
      </c>
      <c r="J24" s="81"/>
      <c r="K24" s="92">
        <f t="shared" si="2"/>
        <v>0</v>
      </c>
      <c r="L24" s="92">
        <f t="shared" si="0"/>
        <v>0</v>
      </c>
      <c r="M24" s="83">
        <f t="shared" si="1"/>
        <v>0</v>
      </c>
      <c r="N24" s="92">
        <f>'WQ_2 - Design Calc 2'!F27-E24+L24</f>
        <v>0</v>
      </c>
      <c r="O24" s="83">
        <f>IF('WQ_2 - Design Calc 2'!F27=0,0,1-N24/'WQ_2 - Design Calc 2'!F27)</f>
        <v>0</v>
      </c>
      <c r="P24" s="93">
        <f>IF(O24&gt;=0.3,N24,'WQ_1 - Design Calc 1'!J27)</f>
        <v>0</v>
      </c>
      <c r="Q24" s="94">
        <f>IF(O24&gt;=0.3,'WQ_2 - Design Calc 2'!E27*(1-O24),'WQ_1 - Design Calc 1'!M27)</f>
        <v>0</v>
      </c>
      <c r="Z24" s="280" t="s">
        <v>266</v>
      </c>
      <c r="AA24" s="280"/>
      <c r="AB24" s="280"/>
      <c r="AC24" s="280"/>
      <c r="AD24" s="280"/>
      <c r="AE24" s="280"/>
    </row>
    <row r="25" spans="1:31" x14ac:dyDescent="0.25">
      <c r="A25" s="27" t="str">
        <f>'WQ_1 - Design Calc 1'!A28</f>
        <v>Enter Subarea Name</v>
      </c>
      <c r="C25" s="22">
        <f>'WQ_1 - Design Calc 1'!C28</f>
        <v>15</v>
      </c>
      <c r="D25" s="22">
        <f>'WQ_1 - Design Calc 1'!D28</f>
        <v>0</v>
      </c>
      <c r="E25" s="80">
        <f>'WQ_2 - Design Calc 2'!F28*'WQ_2 - Design Calc 2'!J28</f>
        <v>0</v>
      </c>
      <c r="F25" s="81"/>
      <c r="G25" s="81"/>
      <c r="H25" s="90">
        <v>0.35</v>
      </c>
      <c r="I25" s="82">
        <f>IF(G25&lt;&gt;0,E25/(G25*'WQ_3 - Design Calc 3'!H25),0)</f>
        <v>0</v>
      </c>
      <c r="J25" s="81"/>
      <c r="K25" s="92">
        <f t="shared" si="2"/>
        <v>0</v>
      </c>
      <c r="L25" s="92">
        <f t="shared" si="0"/>
        <v>0</v>
      </c>
      <c r="M25" s="83">
        <f t="shared" si="1"/>
        <v>0</v>
      </c>
      <c r="N25" s="92">
        <f>'WQ_2 - Design Calc 2'!F28-E25+L25</f>
        <v>0</v>
      </c>
      <c r="O25" s="83">
        <f>IF('WQ_2 - Design Calc 2'!F28=0,0,1-N25/'WQ_2 - Design Calc 2'!F28)</f>
        <v>0</v>
      </c>
      <c r="P25" s="93">
        <f>IF(O25&gt;=0.3,N25,'WQ_1 - Design Calc 1'!J28)</f>
        <v>0</v>
      </c>
      <c r="Q25" s="94">
        <f>IF(O25&gt;=0.3,'WQ_2 - Design Calc 2'!E28*(1-O25),'WQ_1 - Design Calc 1'!M28)</f>
        <v>0</v>
      </c>
      <c r="Z25" s="280"/>
      <c r="AA25" s="280"/>
      <c r="AB25" s="280"/>
      <c r="AC25" s="280"/>
      <c r="AD25" s="280"/>
      <c r="AE25" s="280"/>
    </row>
    <row r="26" spans="1:31" x14ac:dyDescent="0.25">
      <c r="A26" s="27" t="str">
        <f>'WQ_1 - Design Calc 1'!A29</f>
        <v>Enter Subarea Name</v>
      </c>
      <c r="C26" s="22">
        <f>'WQ_1 - Design Calc 1'!C29</f>
        <v>16</v>
      </c>
      <c r="D26" s="22">
        <f>'WQ_1 - Design Calc 1'!D29</f>
        <v>0</v>
      </c>
      <c r="E26" s="80">
        <f>'WQ_2 - Design Calc 2'!F29*'WQ_2 - Design Calc 2'!J29</f>
        <v>0</v>
      </c>
      <c r="F26" s="81"/>
      <c r="G26" s="81"/>
      <c r="H26" s="90">
        <v>0.35</v>
      </c>
      <c r="I26" s="82">
        <f>IF(G26&lt;&gt;0,E26/(G26*'WQ_3 - Design Calc 3'!H26),0)</f>
        <v>0</v>
      </c>
      <c r="J26" s="81"/>
      <c r="K26" s="92">
        <f t="shared" si="2"/>
        <v>0</v>
      </c>
      <c r="L26" s="92">
        <f t="shared" si="0"/>
        <v>0</v>
      </c>
      <c r="M26" s="83">
        <f t="shared" si="1"/>
        <v>0</v>
      </c>
      <c r="N26" s="92">
        <f>'WQ_2 - Design Calc 2'!F29-E26+L26</f>
        <v>0</v>
      </c>
      <c r="O26" s="83">
        <f>IF('WQ_2 - Design Calc 2'!F29=0,0,1-N26/'WQ_2 - Design Calc 2'!F29)</f>
        <v>0</v>
      </c>
      <c r="P26" s="93">
        <f>IF(O26&gt;=0.3,N26,'WQ_1 - Design Calc 1'!J29)</f>
        <v>0</v>
      </c>
      <c r="Q26" s="94">
        <f>IF(O26&gt;=0.3,'WQ_2 - Design Calc 2'!E29*(1-O26),'WQ_1 - Design Calc 1'!M29)</f>
        <v>0</v>
      </c>
    </row>
    <row r="27" spans="1:31" x14ac:dyDescent="0.25">
      <c r="A27" s="27" t="str">
        <f>'WQ_1 - Design Calc 1'!A30</f>
        <v>Enter Subarea Name</v>
      </c>
      <c r="C27" s="22">
        <f>'WQ_1 - Design Calc 1'!C30</f>
        <v>17</v>
      </c>
      <c r="D27" s="22">
        <f>'WQ_1 - Design Calc 1'!D30</f>
        <v>0</v>
      </c>
      <c r="E27" s="80">
        <f>'WQ_2 - Design Calc 2'!F30*'WQ_2 - Design Calc 2'!J30</f>
        <v>0</v>
      </c>
      <c r="F27" s="81"/>
      <c r="G27" s="81"/>
      <c r="H27" s="90">
        <v>0.35</v>
      </c>
      <c r="I27" s="82">
        <f>IF(G27&lt;&gt;0,E27/(G27*'WQ_3 - Design Calc 3'!H27),0)</f>
        <v>0</v>
      </c>
      <c r="J27" s="81"/>
      <c r="K27" s="92">
        <f t="shared" si="2"/>
        <v>0</v>
      </c>
      <c r="L27" s="92">
        <f t="shared" si="0"/>
        <v>0</v>
      </c>
      <c r="M27" s="83">
        <f t="shared" si="1"/>
        <v>0</v>
      </c>
      <c r="N27" s="92">
        <f>'WQ_2 - Design Calc 2'!F30-E27+L27</f>
        <v>0</v>
      </c>
      <c r="O27" s="83">
        <f>IF('WQ_2 - Design Calc 2'!F30=0,0,1-N27/'WQ_2 - Design Calc 2'!F30)</f>
        <v>0</v>
      </c>
      <c r="P27" s="93">
        <f>IF(O27&gt;=0.3,N27,'WQ_1 - Design Calc 1'!J30)</f>
        <v>0</v>
      </c>
      <c r="Q27" s="94">
        <f>IF(O27&gt;=0.3,'WQ_2 - Design Calc 2'!E30*(1-O27),'WQ_1 - Design Calc 1'!M30)</f>
        <v>0</v>
      </c>
    </row>
    <row r="28" spans="1:31" x14ac:dyDescent="0.25">
      <c r="A28" s="27" t="str">
        <f>'WQ_1 - Design Calc 1'!A31</f>
        <v>Enter Subarea Name</v>
      </c>
      <c r="C28" s="22">
        <f>'WQ_1 - Design Calc 1'!C31</f>
        <v>18</v>
      </c>
      <c r="D28" s="22">
        <f>'WQ_1 - Design Calc 1'!D31</f>
        <v>0</v>
      </c>
      <c r="E28" s="80">
        <f>'WQ_2 - Design Calc 2'!F31*'WQ_2 - Design Calc 2'!J31</f>
        <v>0</v>
      </c>
      <c r="F28" s="81"/>
      <c r="G28" s="81"/>
      <c r="H28" s="90">
        <v>0.35</v>
      </c>
      <c r="I28" s="82">
        <f>IF(G28&lt;&gt;0,E28/(G28*'WQ_3 - Design Calc 3'!H28),0)</f>
        <v>0</v>
      </c>
      <c r="J28" s="81"/>
      <c r="K28" s="92">
        <f t="shared" si="2"/>
        <v>0</v>
      </c>
      <c r="L28" s="92">
        <f t="shared" si="0"/>
        <v>0</v>
      </c>
      <c r="M28" s="83">
        <f t="shared" si="1"/>
        <v>0</v>
      </c>
      <c r="N28" s="92">
        <f>'WQ_2 - Design Calc 2'!F31-E28+L28</f>
        <v>0</v>
      </c>
      <c r="O28" s="83">
        <f>IF('WQ_2 - Design Calc 2'!F31=0,0,1-N28/'WQ_2 - Design Calc 2'!F31)</f>
        <v>0</v>
      </c>
      <c r="P28" s="93">
        <f>IF(O28&gt;=0.3,N28,'WQ_1 - Design Calc 1'!J31)</f>
        <v>0</v>
      </c>
      <c r="Q28" s="94">
        <f>IF(O28&gt;=0.3,'WQ_2 - Design Calc 2'!E31*(1-O28),'WQ_1 - Design Calc 1'!M31)</f>
        <v>0</v>
      </c>
    </row>
    <row r="29" spans="1:31" x14ac:dyDescent="0.25">
      <c r="A29" s="27" t="str">
        <f>'WQ_1 - Design Calc 1'!A32</f>
        <v>Enter Subarea Name</v>
      </c>
      <c r="C29" s="22">
        <f>'WQ_1 - Design Calc 1'!C32</f>
        <v>19</v>
      </c>
      <c r="D29" s="22">
        <f>'WQ_1 - Design Calc 1'!D32</f>
        <v>0</v>
      </c>
      <c r="E29" s="80">
        <f>'WQ_2 - Design Calc 2'!F32*'WQ_2 - Design Calc 2'!J32</f>
        <v>0</v>
      </c>
      <c r="F29" s="81"/>
      <c r="G29" s="81"/>
      <c r="H29" s="90">
        <v>0.35</v>
      </c>
      <c r="I29" s="82">
        <f>IF(G29&lt;&gt;0,E29/(G29*'WQ_3 - Design Calc 3'!H29),0)</f>
        <v>0</v>
      </c>
      <c r="J29" s="81"/>
      <c r="K29" s="92">
        <f t="shared" si="2"/>
        <v>0</v>
      </c>
      <c r="L29" s="92">
        <f t="shared" si="0"/>
        <v>0</v>
      </c>
      <c r="M29" s="83">
        <f t="shared" si="1"/>
        <v>0</v>
      </c>
      <c r="N29" s="92">
        <f>'WQ_2 - Design Calc 2'!F32-E29+L29</f>
        <v>0</v>
      </c>
      <c r="O29" s="83">
        <f>IF('WQ_2 - Design Calc 2'!F32=0,0,1-N29/'WQ_2 - Design Calc 2'!F32)</f>
        <v>0</v>
      </c>
      <c r="P29" s="93">
        <f>IF(O29&gt;=0.3,N29,'WQ_1 - Design Calc 1'!J32)</f>
        <v>0</v>
      </c>
      <c r="Q29" s="94">
        <f>IF(O29&gt;=0.3,'WQ_2 - Design Calc 2'!E32*(1-O29),'WQ_1 - Design Calc 1'!M32)</f>
        <v>0</v>
      </c>
    </row>
    <row r="30" spans="1:31" x14ac:dyDescent="0.25">
      <c r="A30" s="27" t="str">
        <f>'WQ_1 - Design Calc 1'!A33</f>
        <v>Enter Subarea Name</v>
      </c>
      <c r="C30" s="22">
        <f>'WQ_1 - Design Calc 1'!C33</f>
        <v>20</v>
      </c>
      <c r="D30" s="22">
        <f>'WQ_1 - Design Calc 1'!D33</f>
        <v>0</v>
      </c>
      <c r="E30" s="80">
        <f>'WQ_2 - Design Calc 2'!F33*'WQ_2 - Design Calc 2'!J33</f>
        <v>0</v>
      </c>
      <c r="F30" s="81"/>
      <c r="G30" s="81"/>
      <c r="H30" s="90">
        <v>0.35</v>
      </c>
      <c r="I30" s="82">
        <f>IF(G30&lt;&gt;0,E30/(G30*'WQ_3 - Design Calc 3'!H30),0)</f>
        <v>0</v>
      </c>
      <c r="J30" s="81"/>
      <c r="K30" s="92">
        <f t="shared" si="2"/>
        <v>0</v>
      </c>
      <c r="L30" s="92">
        <f t="shared" si="0"/>
        <v>0</v>
      </c>
      <c r="M30" s="83">
        <f t="shared" si="1"/>
        <v>0</v>
      </c>
      <c r="N30" s="92">
        <f>'WQ_2 - Design Calc 2'!F33-E30+L30</f>
        <v>0</v>
      </c>
      <c r="O30" s="83">
        <f>IF('WQ_2 - Design Calc 2'!F33=0,0,1-N30/'WQ_2 - Design Calc 2'!F33)</f>
        <v>0</v>
      </c>
      <c r="P30" s="93">
        <f>IF(O30&gt;=0.3,N30,'WQ_1 - Design Calc 1'!J33)</f>
        <v>0</v>
      </c>
      <c r="Q30" s="94">
        <f>IF(O30&gt;=0.3,'WQ_2 - Design Calc 2'!E33*(1-O30),'WQ_1 - Design Calc 1'!M33)</f>
        <v>0</v>
      </c>
    </row>
    <row r="31" spans="1:31" x14ac:dyDescent="0.25">
      <c r="A31" s="27" t="str">
        <f>'WQ_1 - Design Calc 1'!A34</f>
        <v>Enter Subarea Name</v>
      </c>
      <c r="C31" s="22">
        <f>'WQ_1 - Design Calc 1'!C34</f>
        <v>21</v>
      </c>
      <c r="D31" s="22">
        <f>'WQ_1 - Design Calc 1'!D34</f>
        <v>0</v>
      </c>
      <c r="E31" s="80">
        <f>'WQ_2 - Design Calc 2'!F34*'WQ_2 - Design Calc 2'!J34</f>
        <v>0</v>
      </c>
      <c r="F31" s="81"/>
      <c r="G31" s="81"/>
      <c r="H31" s="90">
        <v>0.35</v>
      </c>
      <c r="I31" s="82">
        <f>IF(G31&lt;&gt;0,E31/(G31*'WQ_3 - Design Calc 3'!H31),0)</f>
        <v>0</v>
      </c>
      <c r="J31" s="81"/>
      <c r="K31" s="92">
        <f t="shared" si="2"/>
        <v>0</v>
      </c>
      <c r="L31" s="92">
        <f t="shared" si="0"/>
        <v>0</v>
      </c>
      <c r="M31" s="83">
        <f t="shared" si="1"/>
        <v>0</v>
      </c>
      <c r="N31" s="92">
        <f>'WQ_2 - Design Calc 2'!F34-E31+L31</f>
        <v>0</v>
      </c>
      <c r="O31" s="83">
        <f>IF('WQ_2 - Design Calc 2'!F34=0,0,1-N31/'WQ_2 - Design Calc 2'!F34)</f>
        <v>0</v>
      </c>
      <c r="P31" s="93">
        <f>IF(O31&gt;=0.3,N31,'WQ_1 - Design Calc 1'!J34)</f>
        <v>0</v>
      </c>
      <c r="Q31" s="94">
        <f>IF(O31&gt;=0.3,'WQ_2 - Design Calc 2'!E34*(1-O31),'WQ_1 - Design Calc 1'!M34)</f>
        <v>0</v>
      </c>
    </row>
    <row r="32" spans="1:31" x14ac:dyDescent="0.25">
      <c r="A32" s="27" t="str">
        <f>'WQ_1 - Design Calc 1'!A35</f>
        <v>Enter Subarea Name</v>
      </c>
      <c r="C32" s="22">
        <f>'WQ_1 - Design Calc 1'!C35</f>
        <v>22</v>
      </c>
      <c r="D32" s="22">
        <f>'WQ_1 - Design Calc 1'!D35</f>
        <v>0</v>
      </c>
      <c r="E32" s="80">
        <f>'WQ_2 - Design Calc 2'!F35*'WQ_2 - Design Calc 2'!J35</f>
        <v>0</v>
      </c>
      <c r="F32" s="81"/>
      <c r="G32" s="81"/>
      <c r="H32" s="90">
        <v>0.35</v>
      </c>
      <c r="I32" s="82">
        <f>IF(G32&lt;&gt;0,E32/(G32*'WQ_3 - Design Calc 3'!H32),0)</f>
        <v>0</v>
      </c>
      <c r="J32" s="81"/>
      <c r="K32" s="92">
        <f t="shared" si="2"/>
        <v>0</v>
      </c>
      <c r="L32" s="92">
        <f t="shared" si="0"/>
        <v>0</v>
      </c>
      <c r="M32" s="83">
        <f t="shared" si="1"/>
        <v>0</v>
      </c>
      <c r="N32" s="92">
        <f>'WQ_2 - Design Calc 2'!F35-E32+L32</f>
        <v>0</v>
      </c>
      <c r="O32" s="83">
        <f>IF('WQ_2 - Design Calc 2'!F35=0,0,1-N32/'WQ_2 - Design Calc 2'!F35)</f>
        <v>0</v>
      </c>
      <c r="P32" s="93">
        <f>IF(O32&gt;=0.3,N32,'WQ_1 - Design Calc 1'!J35)</f>
        <v>0</v>
      </c>
      <c r="Q32" s="94">
        <f>IF(O32&gt;=0.3,'WQ_2 - Design Calc 2'!E35*(1-O32),'WQ_1 - Design Calc 1'!M35)</f>
        <v>0</v>
      </c>
    </row>
    <row r="33" spans="1:17" x14ac:dyDescent="0.25">
      <c r="A33" s="27" t="str">
        <f>'WQ_1 - Design Calc 1'!A36</f>
        <v>Enter Subarea Name</v>
      </c>
      <c r="C33" s="22">
        <f>'WQ_1 - Design Calc 1'!C36</f>
        <v>23</v>
      </c>
      <c r="D33" s="22">
        <f>'WQ_1 - Design Calc 1'!D36</f>
        <v>0</v>
      </c>
      <c r="E33" s="80">
        <f>'WQ_2 - Design Calc 2'!F36*'WQ_2 - Design Calc 2'!J36</f>
        <v>0</v>
      </c>
      <c r="F33" s="81"/>
      <c r="G33" s="81"/>
      <c r="H33" s="90">
        <v>0.35</v>
      </c>
      <c r="I33" s="82">
        <f>IF(G33&lt;&gt;0,E33/(G33*'WQ_3 - Design Calc 3'!H33),0)</f>
        <v>0</v>
      </c>
      <c r="J33" s="81"/>
      <c r="K33" s="92">
        <f t="shared" si="2"/>
        <v>0</v>
      </c>
      <c r="L33" s="92">
        <f t="shared" si="0"/>
        <v>0</v>
      </c>
      <c r="M33" s="83">
        <f t="shared" si="1"/>
        <v>0</v>
      </c>
      <c r="N33" s="92">
        <f>'WQ_2 - Design Calc 2'!F36-E33+L33</f>
        <v>0</v>
      </c>
      <c r="O33" s="83">
        <f>IF('WQ_2 - Design Calc 2'!F36=0,0,1-N33/'WQ_2 - Design Calc 2'!F36)</f>
        <v>0</v>
      </c>
      <c r="P33" s="93">
        <f>IF(O33&gt;=0.3,N33,'WQ_1 - Design Calc 1'!J36)</f>
        <v>0</v>
      </c>
      <c r="Q33" s="94">
        <f>IF(O33&gt;=0.3,'WQ_2 - Design Calc 2'!E36*(1-O33),'WQ_1 - Design Calc 1'!M36)</f>
        <v>0</v>
      </c>
    </row>
    <row r="34" spans="1:17" x14ac:dyDescent="0.25">
      <c r="A34" s="27" t="str">
        <f>'WQ_1 - Design Calc 1'!A37</f>
        <v>Enter Subarea Name</v>
      </c>
      <c r="C34" s="22">
        <f>'WQ_1 - Design Calc 1'!C37</f>
        <v>24</v>
      </c>
      <c r="D34" s="22">
        <f>'WQ_1 - Design Calc 1'!D37</f>
        <v>0</v>
      </c>
      <c r="E34" s="80">
        <f>'WQ_2 - Design Calc 2'!F37*'WQ_2 - Design Calc 2'!J37</f>
        <v>0</v>
      </c>
      <c r="F34" s="81"/>
      <c r="G34" s="81"/>
      <c r="H34" s="90">
        <v>0.35</v>
      </c>
      <c r="I34" s="82">
        <f>IF(G34&lt;&gt;0,E34/(G34*'WQ_3 - Design Calc 3'!H34),0)</f>
        <v>0</v>
      </c>
      <c r="J34" s="81"/>
      <c r="K34" s="92">
        <f t="shared" si="2"/>
        <v>0</v>
      </c>
      <c r="L34" s="92">
        <f t="shared" si="0"/>
        <v>0</v>
      </c>
      <c r="M34" s="83">
        <f t="shared" si="1"/>
        <v>0</v>
      </c>
      <c r="N34" s="92">
        <f>'WQ_2 - Design Calc 2'!F37-E34+L34</f>
        <v>0</v>
      </c>
      <c r="O34" s="83">
        <f>IF('WQ_2 - Design Calc 2'!F37=0,0,1-N34/'WQ_2 - Design Calc 2'!F37)</f>
        <v>0</v>
      </c>
      <c r="P34" s="93">
        <f>IF(O34&gt;=0.3,N34,'WQ_1 - Design Calc 1'!J37)</f>
        <v>0</v>
      </c>
      <c r="Q34" s="94">
        <f>IF(O34&gt;=0.3,'WQ_2 - Design Calc 2'!E37*(1-O34),'WQ_1 - Design Calc 1'!M37)</f>
        <v>0</v>
      </c>
    </row>
    <row r="35" spans="1:17" x14ac:dyDescent="0.25">
      <c r="A35" s="27" t="str">
        <f>'WQ_1 - Design Calc 1'!A38</f>
        <v>Enter Subarea Name</v>
      </c>
      <c r="C35" s="22">
        <f>'WQ_1 - Design Calc 1'!C38</f>
        <v>25</v>
      </c>
      <c r="D35" s="22">
        <f>'WQ_1 - Design Calc 1'!D38</f>
        <v>0</v>
      </c>
      <c r="E35" s="80">
        <f>'WQ_2 - Design Calc 2'!F38*'WQ_2 - Design Calc 2'!J38</f>
        <v>0</v>
      </c>
      <c r="F35" s="81"/>
      <c r="G35" s="81"/>
      <c r="H35" s="90">
        <v>0.35</v>
      </c>
      <c r="I35" s="82">
        <f>IF(G35&lt;&gt;0,E35/(G35*'WQ_3 - Design Calc 3'!H35),0)</f>
        <v>0</v>
      </c>
      <c r="J35" s="81"/>
      <c r="K35" s="92">
        <f t="shared" si="2"/>
        <v>0</v>
      </c>
      <c r="L35" s="92">
        <f t="shared" si="0"/>
        <v>0</v>
      </c>
      <c r="M35" s="83">
        <f t="shared" si="1"/>
        <v>0</v>
      </c>
      <c r="N35" s="92">
        <f>'WQ_2 - Design Calc 2'!F38-E35+L35</f>
        <v>0</v>
      </c>
      <c r="O35" s="83">
        <f>IF('WQ_2 - Design Calc 2'!F38=0,0,1-N35/'WQ_2 - Design Calc 2'!F38)</f>
        <v>0</v>
      </c>
      <c r="P35" s="93">
        <f>IF(O35&gt;=0.3,N35,'WQ_1 - Design Calc 1'!J38)</f>
        <v>0</v>
      </c>
      <c r="Q35" s="94">
        <f>IF(O35&gt;=0.3,'WQ_2 - Design Calc 2'!E38*(1-O35),'WQ_1 - Design Calc 1'!M38)</f>
        <v>0</v>
      </c>
    </row>
    <row r="36" spans="1:17" x14ac:dyDescent="0.25">
      <c r="A36" s="27" t="str">
        <f>'WQ_1 - Design Calc 1'!A39</f>
        <v>Enter Subarea Name</v>
      </c>
      <c r="C36" s="22">
        <f>'WQ_1 - Design Calc 1'!C39</f>
        <v>26</v>
      </c>
      <c r="D36" s="22">
        <f>'WQ_1 - Design Calc 1'!D39</f>
        <v>0</v>
      </c>
      <c r="E36" s="80">
        <f>'WQ_2 - Design Calc 2'!F39*'WQ_2 - Design Calc 2'!J39</f>
        <v>0</v>
      </c>
      <c r="F36" s="81"/>
      <c r="G36" s="81"/>
      <c r="H36" s="90">
        <v>0.35</v>
      </c>
      <c r="I36" s="82">
        <f>IF(G36&lt;&gt;0,E36/(G36*'WQ_3 - Design Calc 3'!H36),0)</f>
        <v>0</v>
      </c>
      <c r="J36" s="81"/>
      <c r="K36" s="92">
        <f t="shared" si="2"/>
        <v>0</v>
      </c>
      <c r="L36" s="92">
        <f t="shared" si="0"/>
        <v>0</v>
      </c>
      <c r="M36" s="83">
        <f t="shared" si="1"/>
        <v>0</v>
      </c>
      <c r="N36" s="92">
        <f>'WQ_2 - Design Calc 2'!F39-E36+L36</f>
        <v>0</v>
      </c>
      <c r="O36" s="83">
        <f>IF('WQ_2 - Design Calc 2'!F39=0,0,1-N36/'WQ_2 - Design Calc 2'!F39)</f>
        <v>0</v>
      </c>
      <c r="P36" s="93">
        <f>IF(O36&gt;=0.3,N36,'WQ_1 - Design Calc 1'!J39)</f>
        <v>0</v>
      </c>
      <c r="Q36" s="94">
        <f>IF(O36&gt;=0.3,'WQ_2 - Design Calc 2'!E39*(1-O36),'WQ_1 - Design Calc 1'!M39)</f>
        <v>0</v>
      </c>
    </row>
    <row r="37" spans="1:17" x14ac:dyDescent="0.25">
      <c r="A37" s="27" t="str">
        <f>'WQ_1 - Design Calc 1'!A40</f>
        <v>Enter Subarea Name</v>
      </c>
      <c r="C37" s="22">
        <f>'WQ_1 - Design Calc 1'!C40</f>
        <v>27</v>
      </c>
      <c r="D37" s="22">
        <f>'WQ_1 - Design Calc 1'!D40</f>
        <v>0</v>
      </c>
      <c r="E37" s="80">
        <f>'WQ_2 - Design Calc 2'!F40*'WQ_2 - Design Calc 2'!J40</f>
        <v>0</v>
      </c>
      <c r="F37" s="81"/>
      <c r="G37" s="81"/>
      <c r="H37" s="90">
        <v>0.35</v>
      </c>
      <c r="I37" s="82">
        <f>IF(G37&lt;&gt;0,E37/(G37*'WQ_3 - Design Calc 3'!H37),0)</f>
        <v>0</v>
      </c>
      <c r="J37" s="81"/>
      <c r="K37" s="92">
        <f t="shared" si="2"/>
        <v>0</v>
      </c>
      <c r="L37" s="92">
        <f t="shared" si="0"/>
        <v>0</v>
      </c>
      <c r="M37" s="83">
        <f t="shared" si="1"/>
        <v>0</v>
      </c>
      <c r="N37" s="92">
        <f>'WQ_2 - Design Calc 2'!F40-E37+L37</f>
        <v>0</v>
      </c>
      <c r="O37" s="83">
        <f>IF('WQ_2 - Design Calc 2'!F40=0,0,1-N37/'WQ_2 - Design Calc 2'!F40)</f>
        <v>0</v>
      </c>
      <c r="P37" s="93">
        <f>IF(O37&gt;=0.3,N37,'WQ_1 - Design Calc 1'!J40)</f>
        <v>0</v>
      </c>
      <c r="Q37" s="94">
        <f>IF(O37&gt;=0.3,'WQ_2 - Design Calc 2'!E40*(1-O37),'WQ_1 - Design Calc 1'!M40)</f>
        <v>0</v>
      </c>
    </row>
    <row r="38" spans="1:17" x14ac:dyDescent="0.25">
      <c r="A38" s="27" t="str">
        <f>'WQ_1 - Design Calc 1'!A41</f>
        <v>Enter Subarea Name</v>
      </c>
      <c r="C38" s="22">
        <f>'WQ_1 - Design Calc 1'!C41</f>
        <v>28</v>
      </c>
      <c r="D38" s="22">
        <f>'WQ_1 - Design Calc 1'!D41</f>
        <v>0</v>
      </c>
      <c r="E38" s="80">
        <f>'WQ_2 - Design Calc 2'!F41*'WQ_2 - Design Calc 2'!J41</f>
        <v>0</v>
      </c>
      <c r="F38" s="81"/>
      <c r="G38" s="81"/>
      <c r="H38" s="90">
        <v>0.35</v>
      </c>
      <c r="I38" s="82">
        <f>IF(G38&lt;&gt;0,E38/(G38*'WQ_3 - Design Calc 3'!H38),0)</f>
        <v>0</v>
      </c>
      <c r="J38" s="81"/>
      <c r="K38" s="92">
        <f t="shared" si="2"/>
        <v>0</v>
      </c>
      <c r="L38" s="92">
        <f t="shared" si="0"/>
        <v>0</v>
      </c>
      <c r="M38" s="83">
        <f t="shared" si="1"/>
        <v>0</v>
      </c>
      <c r="N38" s="92">
        <f>'WQ_2 - Design Calc 2'!F41-E38+L38</f>
        <v>0</v>
      </c>
      <c r="O38" s="83">
        <f>IF('WQ_2 - Design Calc 2'!F41=0,0,1-N38/'WQ_2 - Design Calc 2'!F41)</f>
        <v>0</v>
      </c>
      <c r="P38" s="93">
        <f>IF(O38&gt;=0.3,N38,'WQ_1 - Design Calc 1'!J41)</f>
        <v>0</v>
      </c>
      <c r="Q38" s="94">
        <f>IF(O38&gt;=0.3,'WQ_2 - Design Calc 2'!E41*(1-O38),'WQ_1 - Design Calc 1'!M41)</f>
        <v>0</v>
      </c>
    </row>
    <row r="39" spans="1:17" x14ac:dyDescent="0.25">
      <c r="A39" s="27" t="str">
        <f>'WQ_1 - Design Calc 1'!A42</f>
        <v>Enter Subarea Name</v>
      </c>
      <c r="C39" s="22">
        <f>'WQ_1 - Design Calc 1'!C42</f>
        <v>29</v>
      </c>
      <c r="D39" s="22">
        <f>'WQ_1 - Design Calc 1'!D42</f>
        <v>0</v>
      </c>
      <c r="E39" s="80">
        <f>'WQ_2 - Design Calc 2'!F42*'WQ_2 - Design Calc 2'!J42</f>
        <v>0</v>
      </c>
      <c r="F39" s="81"/>
      <c r="G39" s="81"/>
      <c r="H39" s="90">
        <v>0.35</v>
      </c>
      <c r="I39" s="82">
        <f>IF(G39&lt;&gt;0,E39/(G39*'WQ_3 - Design Calc 3'!H39),0)</f>
        <v>0</v>
      </c>
      <c r="J39" s="81"/>
      <c r="K39" s="92">
        <f t="shared" si="2"/>
        <v>0</v>
      </c>
      <c r="L39" s="92">
        <f t="shared" si="0"/>
        <v>0</v>
      </c>
      <c r="M39" s="83">
        <f t="shared" si="1"/>
        <v>0</v>
      </c>
      <c r="N39" s="92">
        <f>'WQ_2 - Design Calc 2'!F42-E39+L39</f>
        <v>0</v>
      </c>
      <c r="O39" s="83">
        <f>IF('WQ_2 - Design Calc 2'!F42=0,0,1-N39/'WQ_2 - Design Calc 2'!F42)</f>
        <v>0</v>
      </c>
      <c r="P39" s="93">
        <f>IF(O39&gt;=0.3,N39,'WQ_1 - Design Calc 1'!J42)</f>
        <v>0</v>
      </c>
      <c r="Q39" s="94">
        <f>IF(O39&gt;=0.3,'WQ_2 - Design Calc 2'!E42*(1-O39),'WQ_1 - Design Calc 1'!M42)</f>
        <v>0</v>
      </c>
    </row>
    <row r="40" spans="1:17" x14ac:dyDescent="0.25">
      <c r="A40" s="27" t="str">
        <f>'WQ_1 - Design Calc 1'!A43</f>
        <v>Enter Subarea Name</v>
      </c>
      <c r="C40" s="22">
        <f>'WQ_1 - Design Calc 1'!C43</f>
        <v>30</v>
      </c>
      <c r="D40" s="22">
        <f>'WQ_1 - Design Calc 1'!D43</f>
        <v>0</v>
      </c>
      <c r="E40" s="80">
        <f>'WQ_2 - Design Calc 2'!F43*'WQ_2 - Design Calc 2'!J43</f>
        <v>0</v>
      </c>
      <c r="F40" s="81"/>
      <c r="G40" s="81"/>
      <c r="H40" s="90">
        <v>0.35</v>
      </c>
      <c r="I40" s="82">
        <f>IF(G40&lt;&gt;0,E40/(G40*'WQ_3 - Design Calc 3'!H40),0)</f>
        <v>0</v>
      </c>
      <c r="J40" s="81"/>
      <c r="K40" s="92">
        <f t="shared" si="2"/>
        <v>0</v>
      </c>
      <c r="L40" s="92">
        <f t="shared" si="0"/>
        <v>0</v>
      </c>
      <c r="M40" s="83">
        <f t="shared" si="1"/>
        <v>0</v>
      </c>
      <c r="N40" s="92">
        <f>'WQ_2 - Design Calc 2'!F43-E40+L40</f>
        <v>0</v>
      </c>
      <c r="O40" s="83">
        <f>IF('WQ_2 - Design Calc 2'!F43=0,0,1-N40/'WQ_2 - Design Calc 2'!F43)</f>
        <v>0</v>
      </c>
      <c r="P40" s="93">
        <f>IF(O40&gt;=0.3,N40,'WQ_1 - Design Calc 1'!J43)</f>
        <v>0</v>
      </c>
      <c r="Q40" s="94">
        <f>IF(O40&gt;=0.3,'WQ_2 - Design Calc 2'!E43*(1-O40),'WQ_1 - Design Calc 1'!M43)</f>
        <v>0</v>
      </c>
    </row>
    <row r="41" spans="1:17" x14ac:dyDescent="0.25">
      <c r="A41" s="84" t="s">
        <v>216</v>
      </c>
      <c r="B41" s="84"/>
      <c r="C41" s="84"/>
      <c r="D41" s="84"/>
      <c r="E41" s="86"/>
      <c r="F41" s="86">
        <f>SUM(F11:F40)</f>
        <v>0</v>
      </c>
      <c r="G41" s="86"/>
      <c r="H41" s="86"/>
      <c r="I41" s="86"/>
      <c r="J41" s="86"/>
      <c r="K41" s="80"/>
      <c r="L41" s="92"/>
      <c r="M41" s="83"/>
      <c r="N41" s="92"/>
      <c r="O41" s="83"/>
      <c r="P41" s="83"/>
      <c r="Q41" s="95"/>
    </row>
    <row r="42" spans="1:17" ht="12.6" thickBot="1" x14ac:dyDescent="0.3"/>
    <row r="43" spans="1:17" ht="14.4" x14ac:dyDescent="0.3">
      <c r="A43" s="43" t="s">
        <v>245</v>
      </c>
      <c r="B43" s="43"/>
      <c r="C43" s="43"/>
      <c r="D43" s="43"/>
      <c r="E43" s="43"/>
      <c r="F43" s="43"/>
      <c r="G43" s="43"/>
      <c r="H43" s="43"/>
      <c r="I43" s="43"/>
      <c r="J43" s="43"/>
      <c r="K43" s="43"/>
      <c r="L43" s="43"/>
      <c r="M43" s="43"/>
      <c r="N43" s="43"/>
      <c r="O43" s="43"/>
      <c r="P43" s="43"/>
      <c r="Q43" s="43"/>
    </row>
    <row r="44" spans="1:17" ht="14.4" x14ac:dyDescent="0.3">
      <c r="A44" s="44" t="s">
        <v>149</v>
      </c>
      <c r="B44" s="44"/>
      <c r="C44" s="44"/>
      <c r="D44" s="44"/>
      <c r="E44" s="44"/>
      <c r="F44" s="44"/>
      <c r="G44" s="44"/>
      <c r="H44" s="44"/>
      <c r="I44" s="44"/>
      <c r="J44" s="44"/>
      <c r="K44" s="44"/>
      <c r="L44" s="44"/>
      <c r="M44" s="44"/>
      <c r="N44" s="44"/>
      <c r="O44" s="44"/>
      <c r="P44" s="44"/>
      <c r="Q44" s="45" t="str">
        <f>'CL_1 - Site Screening'!J70</f>
        <v>IDALS: Issue Date: 09/24/2021</v>
      </c>
    </row>
  </sheetData>
  <sheetProtection algorithmName="SHA-512" hashValue="PencWvYNvPNRAhrd6TIyuZnGt1T7nfkGxhpeTa6H8YMJtqtcB4hoX+LvzTCvrGGk1bdaYnIRN4/tRMjzhIS2JA==" saltValue="/D2MTSUkwb/Ihmmz4PKT3g==" spinCount="100000" sheet="1" selectLockedCells="1"/>
  <mergeCells count="8">
    <mergeCell ref="Z12:AE13"/>
    <mergeCell ref="Z24:AE25"/>
    <mergeCell ref="Z2:AE2"/>
    <mergeCell ref="E9:Q9"/>
    <mergeCell ref="A1:Q1"/>
    <mergeCell ref="A2:Q2"/>
    <mergeCell ref="B3:E3"/>
    <mergeCell ref="E7:F7"/>
  </mergeCells>
  <conditionalFormatting sqref="O11:O40">
    <cfRule type="cellIs" dxfId="12" priority="1" operator="between">
      <formula>0.000000000001</formula>
      <formula>0.3</formula>
    </cfRule>
  </conditionalFormatting>
  <printOptions horizontalCentered="1" verticalCentered="1"/>
  <pageMargins left="0.25" right="0.25" top="0.75" bottom="0.75" header="0.3" footer="0.3"/>
  <pageSetup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94083-9F0A-417F-9FC5-12C5377B3AEB}">
  <sheetPr>
    <tabColor theme="9" tint="0.59999389629810485"/>
    <pageSetUpPr fitToPage="1"/>
  </sheetPr>
  <dimension ref="A1:L46"/>
  <sheetViews>
    <sheetView showZeros="0" view="pageBreakPreview" topLeftCell="A25" zoomScaleNormal="100" zoomScaleSheetLayoutView="100" workbookViewId="0">
      <selection activeCell="H12" sqref="H12"/>
    </sheetView>
  </sheetViews>
  <sheetFormatPr defaultColWidth="8.875" defaultRowHeight="12" x14ac:dyDescent="0.25"/>
  <cols>
    <col min="1" max="1" width="8.875" style="27"/>
    <col min="2" max="2" width="18.125" style="27" customWidth="1"/>
    <col min="3" max="3" width="4.75" style="27" customWidth="1"/>
    <col min="4" max="10" width="8.75" style="27" customWidth="1"/>
    <col min="11" max="11" width="11.625" style="27" customWidth="1"/>
    <col min="12" max="16384" width="8.875" style="27"/>
  </cols>
  <sheetData>
    <row r="1" spans="1:11" ht="13.8" x14ac:dyDescent="0.3">
      <c r="A1" s="270" t="s">
        <v>259</v>
      </c>
      <c r="B1" s="270"/>
      <c r="C1" s="270"/>
      <c r="D1" s="270"/>
      <c r="E1" s="270"/>
      <c r="F1" s="270"/>
      <c r="G1" s="270"/>
      <c r="H1" s="270"/>
      <c r="I1" s="270"/>
      <c r="J1" s="270"/>
      <c r="K1" s="270"/>
    </row>
    <row r="2" spans="1:11" ht="13.8" x14ac:dyDescent="0.3">
      <c r="A2" s="270" t="s">
        <v>243</v>
      </c>
      <c r="B2" s="270"/>
      <c r="C2" s="270"/>
      <c r="D2" s="270"/>
      <c r="E2" s="270"/>
      <c r="F2" s="270"/>
      <c r="G2" s="270"/>
      <c r="H2" s="270"/>
      <c r="I2" s="270"/>
      <c r="J2" s="270"/>
      <c r="K2" s="270"/>
    </row>
    <row r="3" spans="1:11" x14ac:dyDescent="0.25">
      <c r="A3" s="27" t="s">
        <v>92</v>
      </c>
      <c r="B3" s="271" t="str">
        <f>'CL_1 - Site Screening'!C3</f>
        <v>Project Name</v>
      </c>
      <c r="C3" s="271"/>
      <c r="D3" s="271"/>
      <c r="J3" s="27" t="s">
        <v>53</v>
      </c>
      <c r="K3" s="46">
        <f ca="1">'CL_1 - Site Screening'!G5</f>
        <v>45937</v>
      </c>
    </row>
    <row r="4" spans="1:11" x14ac:dyDescent="0.25">
      <c r="A4" s="47"/>
      <c r="B4" s="47"/>
      <c r="C4" s="47"/>
      <c r="D4" s="47"/>
      <c r="E4" s="47"/>
      <c r="F4" s="47"/>
      <c r="G4" s="47"/>
      <c r="H4" s="47"/>
      <c r="I4" s="47"/>
      <c r="J4" s="47"/>
    </row>
    <row r="5" spans="1:11" s="28" customFormat="1" ht="3.6" customHeight="1" x14ac:dyDescent="0.25">
      <c r="A5" s="48"/>
      <c r="B5" s="48"/>
      <c r="C5" s="48"/>
      <c r="D5" s="48"/>
      <c r="E5" s="48"/>
      <c r="F5" s="48"/>
      <c r="G5" s="48"/>
      <c r="H5" s="48"/>
      <c r="I5" s="48"/>
      <c r="J5" s="48"/>
    </row>
    <row r="7" spans="1:11" x14ac:dyDescent="0.25">
      <c r="A7" s="96" t="s">
        <v>226</v>
      </c>
      <c r="B7" s="96"/>
      <c r="C7" s="96"/>
      <c r="D7" s="96"/>
      <c r="E7" s="96"/>
      <c r="F7" s="96"/>
      <c r="G7" s="96"/>
      <c r="H7" s="96"/>
      <c r="I7" s="96"/>
      <c r="J7" s="96"/>
      <c r="K7" s="96"/>
    </row>
    <row r="8" spans="1:11" s="28" customFormat="1" x14ac:dyDescent="0.25">
      <c r="A8" s="97"/>
      <c r="B8" s="97"/>
      <c r="C8" s="97"/>
      <c r="D8" s="97"/>
      <c r="E8" s="97"/>
      <c r="F8" s="97"/>
      <c r="G8" s="97"/>
      <c r="H8" s="97"/>
      <c r="I8" s="97"/>
      <c r="J8" s="97"/>
      <c r="K8" s="97"/>
    </row>
    <row r="9" spans="1:11" x14ac:dyDescent="0.25">
      <c r="A9" s="48"/>
      <c r="B9" s="48"/>
      <c r="C9" s="48"/>
      <c r="D9" s="278" t="s">
        <v>227</v>
      </c>
      <c r="E9" s="278"/>
      <c r="F9" s="278"/>
      <c r="G9" s="278"/>
      <c r="H9" s="278"/>
      <c r="I9" s="278"/>
      <c r="J9" s="278"/>
      <c r="K9" s="278"/>
    </row>
    <row r="10" spans="1:11" ht="96" customHeight="1" x14ac:dyDescent="0.25">
      <c r="A10" s="55" t="s">
        <v>271</v>
      </c>
      <c r="B10" s="55"/>
      <c r="C10" s="56" t="s">
        <v>272</v>
      </c>
      <c r="D10" s="58" t="s">
        <v>228</v>
      </c>
      <c r="E10" s="58" t="s">
        <v>274</v>
      </c>
      <c r="F10" s="58" t="s">
        <v>229</v>
      </c>
      <c r="G10" s="58" t="s">
        <v>230</v>
      </c>
      <c r="H10" s="58" t="s">
        <v>284</v>
      </c>
      <c r="I10" s="58" t="s">
        <v>231</v>
      </c>
      <c r="J10" s="58" t="s">
        <v>232</v>
      </c>
      <c r="K10" s="58" t="s">
        <v>233</v>
      </c>
    </row>
    <row r="11" spans="1:11" x14ac:dyDescent="0.25">
      <c r="A11" s="27" t="str">
        <f>'WQ_1 - Design Calc 1'!A14</f>
        <v>Enter Subarea Name</v>
      </c>
      <c r="C11" s="22">
        <f>'WQ_1 - Design Calc 1'!C14</f>
        <v>1</v>
      </c>
      <c r="D11" s="80">
        <f>'WQ_3 - Design Calc 3'!K11</f>
        <v>0</v>
      </c>
      <c r="E11" s="98">
        <f>D11/48/3600</f>
        <v>0</v>
      </c>
      <c r="F11" s="80">
        <f>'WQ_3 - Design Calc 3'!G11</f>
        <v>0</v>
      </c>
      <c r="G11" s="92">
        <f>F11*0.1/2</f>
        <v>0</v>
      </c>
      <c r="H11" s="99"/>
      <c r="I11" s="81"/>
      <c r="J11" s="100"/>
      <c r="K11" s="101">
        <f>IF(F11*J11=0,0,I11/(J11*F11/12))</f>
        <v>0</v>
      </c>
    </row>
    <row r="12" spans="1:11" x14ac:dyDescent="0.25">
      <c r="A12" s="27" t="str">
        <f>'WQ_1 - Design Calc 1'!A15</f>
        <v>Enter Subarea Name</v>
      </c>
      <c r="C12" s="22">
        <f>'WQ_1 - Design Calc 1'!C15</f>
        <v>2</v>
      </c>
      <c r="D12" s="80">
        <f>'WQ_3 - Design Calc 3'!K12</f>
        <v>0</v>
      </c>
      <c r="E12" s="98">
        <f t="shared" ref="E12:E40" si="0">D12/48/3600</f>
        <v>0</v>
      </c>
      <c r="F12" s="80">
        <f>'WQ_3 - Design Calc 3'!G12</f>
        <v>0</v>
      </c>
      <c r="G12" s="92">
        <f t="shared" ref="G12:G40" si="1">F12*0.1/2</f>
        <v>0</v>
      </c>
      <c r="H12" s="99"/>
      <c r="I12" s="81"/>
      <c r="J12" s="100"/>
      <c r="K12" s="101">
        <f t="shared" ref="K12:K40" si="2">IF(F12*J12=0,0,I12/(J12*F12/12))</f>
        <v>0</v>
      </c>
    </row>
    <row r="13" spans="1:11" x14ac:dyDescent="0.25">
      <c r="A13" s="27" t="str">
        <f>'WQ_1 - Design Calc 1'!A16</f>
        <v>Enter Subarea Name</v>
      </c>
      <c r="C13" s="22">
        <f>'WQ_1 - Design Calc 1'!C16</f>
        <v>3</v>
      </c>
      <c r="D13" s="80">
        <f>'WQ_3 - Design Calc 3'!K13</f>
        <v>0</v>
      </c>
      <c r="E13" s="98">
        <f t="shared" si="0"/>
        <v>0</v>
      </c>
      <c r="F13" s="80">
        <f>'WQ_3 - Design Calc 3'!G13</f>
        <v>0</v>
      </c>
      <c r="G13" s="92">
        <f t="shared" si="1"/>
        <v>0</v>
      </c>
      <c r="H13" s="99"/>
      <c r="I13" s="81"/>
      <c r="J13" s="100"/>
      <c r="K13" s="101">
        <f t="shared" si="2"/>
        <v>0</v>
      </c>
    </row>
    <row r="14" spans="1:11" x14ac:dyDescent="0.25">
      <c r="A14" s="27" t="str">
        <f>'WQ_1 - Design Calc 1'!A17</f>
        <v>Enter Subarea Name</v>
      </c>
      <c r="C14" s="22">
        <f>'WQ_1 - Design Calc 1'!C17</f>
        <v>4</v>
      </c>
      <c r="D14" s="80">
        <f>'WQ_3 - Design Calc 3'!K14</f>
        <v>0</v>
      </c>
      <c r="E14" s="98">
        <f t="shared" si="0"/>
        <v>0</v>
      </c>
      <c r="F14" s="80">
        <f>'WQ_3 - Design Calc 3'!G14</f>
        <v>0</v>
      </c>
      <c r="G14" s="92">
        <f t="shared" si="1"/>
        <v>0</v>
      </c>
      <c r="H14" s="99"/>
      <c r="I14" s="81"/>
      <c r="J14" s="100"/>
      <c r="K14" s="101">
        <f t="shared" si="2"/>
        <v>0</v>
      </c>
    </row>
    <row r="15" spans="1:11" x14ac:dyDescent="0.25">
      <c r="A15" s="27" t="str">
        <f>'WQ_1 - Design Calc 1'!A18</f>
        <v>Enter Subarea Name</v>
      </c>
      <c r="C15" s="22">
        <f>'WQ_1 - Design Calc 1'!C18</f>
        <v>5</v>
      </c>
      <c r="D15" s="80">
        <f>'WQ_3 - Design Calc 3'!K15</f>
        <v>0</v>
      </c>
      <c r="E15" s="98">
        <f t="shared" si="0"/>
        <v>0</v>
      </c>
      <c r="F15" s="80">
        <f>'WQ_3 - Design Calc 3'!G15</f>
        <v>0</v>
      </c>
      <c r="G15" s="92">
        <f t="shared" si="1"/>
        <v>0</v>
      </c>
      <c r="H15" s="99"/>
      <c r="I15" s="81"/>
      <c r="J15" s="100"/>
      <c r="K15" s="101">
        <f t="shared" si="2"/>
        <v>0</v>
      </c>
    </row>
    <row r="16" spans="1:11" x14ac:dyDescent="0.25">
      <c r="A16" s="27" t="str">
        <f>'WQ_1 - Design Calc 1'!A19</f>
        <v>Enter Subarea Name</v>
      </c>
      <c r="C16" s="22">
        <f>'WQ_1 - Design Calc 1'!C19</f>
        <v>6</v>
      </c>
      <c r="D16" s="80">
        <f>'WQ_3 - Design Calc 3'!K16</f>
        <v>0</v>
      </c>
      <c r="E16" s="98">
        <f t="shared" si="0"/>
        <v>0</v>
      </c>
      <c r="F16" s="80">
        <f>'WQ_3 - Design Calc 3'!G16</f>
        <v>0</v>
      </c>
      <c r="G16" s="92">
        <f t="shared" si="1"/>
        <v>0</v>
      </c>
      <c r="H16" s="99"/>
      <c r="I16" s="81">
        <f t="shared" ref="I16:I40" si="3">F16*H16</f>
        <v>0</v>
      </c>
      <c r="J16" s="100"/>
      <c r="K16" s="101">
        <f t="shared" si="2"/>
        <v>0</v>
      </c>
    </row>
    <row r="17" spans="1:11" x14ac:dyDescent="0.25">
      <c r="A17" s="27" t="str">
        <f>'WQ_1 - Design Calc 1'!A20</f>
        <v>Enter Subarea Name</v>
      </c>
      <c r="C17" s="22">
        <f>'WQ_1 - Design Calc 1'!C20</f>
        <v>7</v>
      </c>
      <c r="D17" s="80">
        <f>'WQ_3 - Design Calc 3'!K17</f>
        <v>0</v>
      </c>
      <c r="E17" s="98">
        <f t="shared" si="0"/>
        <v>0</v>
      </c>
      <c r="F17" s="80">
        <f>'WQ_3 - Design Calc 3'!G17</f>
        <v>0</v>
      </c>
      <c r="G17" s="92">
        <f t="shared" si="1"/>
        <v>0</v>
      </c>
      <c r="H17" s="99"/>
      <c r="I17" s="81">
        <f t="shared" si="3"/>
        <v>0</v>
      </c>
      <c r="J17" s="100"/>
      <c r="K17" s="101">
        <f t="shared" si="2"/>
        <v>0</v>
      </c>
    </row>
    <row r="18" spans="1:11" x14ac:dyDescent="0.25">
      <c r="A18" s="27" t="str">
        <f>'WQ_1 - Design Calc 1'!A21</f>
        <v>Enter Subarea Name</v>
      </c>
      <c r="C18" s="22">
        <f>'WQ_1 - Design Calc 1'!C21</f>
        <v>8</v>
      </c>
      <c r="D18" s="80">
        <f>'WQ_3 - Design Calc 3'!K18</f>
        <v>0</v>
      </c>
      <c r="E18" s="98">
        <f t="shared" si="0"/>
        <v>0</v>
      </c>
      <c r="F18" s="80">
        <f>'WQ_3 - Design Calc 3'!G18</f>
        <v>0</v>
      </c>
      <c r="G18" s="92">
        <f t="shared" si="1"/>
        <v>0</v>
      </c>
      <c r="H18" s="99"/>
      <c r="I18" s="81">
        <f t="shared" si="3"/>
        <v>0</v>
      </c>
      <c r="J18" s="100"/>
      <c r="K18" s="101">
        <f t="shared" si="2"/>
        <v>0</v>
      </c>
    </row>
    <row r="19" spans="1:11" x14ac:dyDescent="0.25">
      <c r="A19" s="27" t="str">
        <f>'WQ_1 - Design Calc 1'!A22</f>
        <v>Enter Subarea Name</v>
      </c>
      <c r="C19" s="22">
        <f>'WQ_1 - Design Calc 1'!C22</f>
        <v>9</v>
      </c>
      <c r="D19" s="80">
        <f>'WQ_3 - Design Calc 3'!K19</f>
        <v>0</v>
      </c>
      <c r="E19" s="98">
        <f t="shared" si="0"/>
        <v>0</v>
      </c>
      <c r="F19" s="80">
        <f>'WQ_3 - Design Calc 3'!G19</f>
        <v>0</v>
      </c>
      <c r="G19" s="92">
        <f t="shared" si="1"/>
        <v>0</v>
      </c>
      <c r="H19" s="99"/>
      <c r="I19" s="81">
        <f t="shared" si="3"/>
        <v>0</v>
      </c>
      <c r="J19" s="100"/>
      <c r="K19" s="101">
        <f t="shared" si="2"/>
        <v>0</v>
      </c>
    </row>
    <row r="20" spans="1:11" x14ac:dyDescent="0.25">
      <c r="A20" s="27" t="str">
        <f>'WQ_1 - Design Calc 1'!A23</f>
        <v>Enter Subarea Name</v>
      </c>
      <c r="C20" s="22">
        <f>'WQ_1 - Design Calc 1'!C23</f>
        <v>10</v>
      </c>
      <c r="D20" s="80">
        <f>'WQ_3 - Design Calc 3'!K20</f>
        <v>0</v>
      </c>
      <c r="E20" s="98">
        <f t="shared" si="0"/>
        <v>0</v>
      </c>
      <c r="F20" s="80">
        <f>'WQ_3 - Design Calc 3'!G20</f>
        <v>0</v>
      </c>
      <c r="G20" s="92">
        <f t="shared" si="1"/>
        <v>0</v>
      </c>
      <c r="H20" s="99"/>
      <c r="I20" s="81">
        <f t="shared" si="3"/>
        <v>0</v>
      </c>
      <c r="J20" s="100"/>
      <c r="K20" s="101">
        <f t="shared" si="2"/>
        <v>0</v>
      </c>
    </row>
    <row r="21" spans="1:11" x14ac:dyDescent="0.25">
      <c r="A21" s="27" t="str">
        <f>'WQ_1 - Design Calc 1'!A24</f>
        <v>Enter Subarea Name</v>
      </c>
      <c r="C21" s="22">
        <f>'WQ_1 - Design Calc 1'!C24</f>
        <v>11</v>
      </c>
      <c r="D21" s="80">
        <f>'WQ_3 - Design Calc 3'!K21</f>
        <v>0</v>
      </c>
      <c r="E21" s="98">
        <f t="shared" si="0"/>
        <v>0</v>
      </c>
      <c r="F21" s="80">
        <f>'WQ_3 - Design Calc 3'!G21</f>
        <v>0</v>
      </c>
      <c r="G21" s="92">
        <f t="shared" si="1"/>
        <v>0</v>
      </c>
      <c r="H21" s="99"/>
      <c r="I21" s="81">
        <f t="shared" si="3"/>
        <v>0</v>
      </c>
      <c r="J21" s="100"/>
      <c r="K21" s="101">
        <f t="shared" si="2"/>
        <v>0</v>
      </c>
    </row>
    <row r="22" spans="1:11" x14ac:dyDescent="0.25">
      <c r="A22" s="27" t="str">
        <f>'WQ_1 - Design Calc 1'!A25</f>
        <v>Enter Subarea Name</v>
      </c>
      <c r="C22" s="22">
        <f>'WQ_1 - Design Calc 1'!C25</f>
        <v>12</v>
      </c>
      <c r="D22" s="80">
        <f>'WQ_3 - Design Calc 3'!K22</f>
        <v>0</v>
      </c>
      <c r="E22" s="98">
        <f t="shared" si="0"/>
        <v>0</v>
      </c>
      <c r="F22" s="80">
        <f>'WQ_3 - Design Calc 3'!G22</f>
        <v>0</v>
      </c>
      <c r="G22" s="92">
        <f t="shared" si="1"/>
        <v>0</v>
      </c>
      <c r="H22" s="99"/>
      <c r="I22" s="81">
        <f t="shared" si="3"/>
        <v>0</v>
      </c>
      <c r="J22" s="100"/>
      <c r="K22" s="101">
        <f t="shared" si="2"/>
        <v>0</v>
      </c>
    </row>
    <row r="23" spans="1:11" x14ac:dyDescent="0.25">
      <c r="A23" s="27" t="str">
        <f>'WQ_1 - Design Calc 1'!A26</f>
        <v>Enter Subarea Name</v>
      </c>
      <c r="C23" s="22">
        <f>'WQ_1 - Design Calc 1'!C26</f>
        <v>13</v>
      </c>
      <c r="D23" s="80">
        <f>'WQ_3 - Design Calc 3'!K23</f>
        <v>0</v>
      </c>
      <c r="E23" s="98">
        <f t="shared" si="0"/>
        <v>0</v>
      </c>
      <c r="F23" s="80">
        <f>'WQ_3 - Design Calc 3'!G23</f>
        <v>0</v>
      </c>
      <c r="G23" s="92">
        <f t="shared" si="1"/>
        <v>0</v>
      </c>
      <c r="H23" s="99"/>
      <c r="I23" s="81">
        <f t="shared" si="3"/>
        <v>0</v>
      </c>
      <c r="J23" s="100"/>
      <c r="K23" s="101">
        <f t="shared" si="2"/>
        <v>0</v>
      </c>
    </row>
    <row r="24" spans="1:11" x14ac:dyDescent="0.25">
      <c r="A24" s="27" t="str">
        <f>'WQ_1 - Design Calc 1'!A27</f>
        <v>Enter Subarea Name</v>
      </c>
      <c r="C24" s="22">
        <f>'WQ_1 - Design Calc 1'!C27</f>
        <v>14</v>
      </c>
      <c r="D24" s="80">
        <f>'WQ_3 - Design Calc 3'!K24</f>
        <v>0</v>
      </c>
      <c r="E24" s="98">
        <f t="shared" si="0"/>
        <v>0</v>
      </c>
      <c r="F24" s="80">
        <f>'WQ_3 - Design Calc 3'!G24</f>
        <v>0</v>
      </c>
      <c r="G24" s="92">
        <f t="shared" si="1"/>
        <v>0</v>
      </c>
      <c r="H24" s="99"/>
      <c r="I24" s="81">
        <f t="shared" si="3"/>
        <v>0</v>
      </c>
      <c r="J24" s="100"/>
      <c r="K24" s="101">
        <f t="shared" si="2"/>
        <v>0</v>
      </c>
    </row>
    <row r="25" spans="1:11" x14ac:dyDescent="0.25">
      <c r="A25" s="27" t="str">
        <f>'WQ_1 - Design Calc 1'!A28</f>
        <v>Enter Subarea Name</v>
      </c>
      <c r="C25" s="22">
        <f>'WQ_1 - Design Calc 1'!C28</f>
        <v>15</v>
      </c>
      <c r="D25" s="80">
        <f>'WQ_3 - Design Calc 3'!K25</f>
        <v>0</v>
      </c>
      <c r="E25" s="98">
        <f t="shared" si="0"/>
        <v>0</v>
      </c>
      <c r="F25" s="80">
        <f>'WQ_3 - Design Calc 3'!G25</f>
        <v>0</v>
      </c>
      <c r="G25" s="92">
        <f t="shared" si="1"/>
        <v>0</v>
      </c>
      <c r="H25" s="99"/>
      <c r="I25" s="81">
        <f t="shared" si="3"/>
        <v>0</v>
      </c>
      <c r="J25" s="100"/>
      <c r="K25" s="101">
        <f t="shared" si="2"/>
        <v>0</v>
      </c>
    </row>
    <row r="26" spans="1:11" x14ac:dyDescent="0.25">
      <c r="A26" s="27" t="str">
        <f>'WQ_1 - Design Calc 1'!A29</f>
        <v>Enter Subarea Name</v>
      </c>
      <c r="C26" s="22">
        <f>'WQ_1 - Design Calc 1'!C29</f>
        <v>16</v>
      </c>
      <c r="D26" s="80">
        <f>'WQ_3 - Design Calc 3'!K26</f>
        <v>0</v>
      </c>
      <c r="E26" s="98">
        <f t="shared" si="0"/>
        <v>0</v>
      </c>
      <c r="F26" s="80">
        <f>'WQ_3 - Design Calc 3'!G26</f>
        <v>0</v>
      </c>
      <c r="G26" s="92">
        <f t="shared" si="1"/>
        <v>0</v>
      </c>
      <c r="H26" s="99"/>
      <c r="I26" s="81">
        <f t="shared" si="3"/>
        <v>0</v>
      </c>
      <c r="J26" s="100"/>
      <c r="K26" s="101">
        <f t="shared" si="2"/>
        <v>0</v>
      </c>
    </row>
    <row r="27" spans="1:11" x14ac:dyDescent="0.25">
      <c r="A27" s="27" t="str">
        <f>'WQ_1 - Design Calc 1'!A30</f>
        <v>Enter Subarea Name</v>
      </c>
      <c r="C27" s="22">
        <f>'WQ_1 - Design Calc 1'!C30</f>
        <v>17</v>
      </c>
      <c r="D27" s="80">
        <f>'WQ_3 - Design Calc 3'!K27</f>
        <v>0</v>
      </c>
      <c r="E27" s="98">
        <f t="shared" si="0"/>
        <v>0</v>
      </c>
      <c r="F27" s="80">
        <f>'WQ_3 - Design Calc 3'!G27</f>
        <v>0</v>
      </c>
      <c r="G27" s="92">
        <f t="shared" si="1"/>
        <v>0</v>
      </c>
      <c r="H27" s="99"/>
      <c r="I27" s="81">
        <f t="shared" si="3"/>
        <v>0</v>
      </c>
      <c r="J27" s="100"/>
      <c r="K27" s="101">
        <f t="shared" si="2"/>
        <v>0</v>
      </c>
    </row>
    <row r="28" spans="1:11" x14ac:dyDescent="0.25">
      <c r="A28" s="27" t="str">
        <f>'WQ_1 - Design Calc 1'!A31</f>
        <v>Enter Subarea Name</v>
      </c>
      <c r="C28" s="22">
        <f>'WQ_1 - Design Calc 1'!C31</f>
        <v>18</v>
      </c>
      <c r="D28" s="80">
        <f>'WQ_3 - Design Calc 3'!K28</f>
        <v>0</v>
      </c>
      <c r="E28" s="98">
        <f t="shared" si="0"/>
        <v>0</v>
      </c>
      <c r="F28" s="80">
        <f>'WQ_3 - Design Calc 3'!G28</f>
        <v>0</v>
      </c>
      <c r="G28" s="92">
        <f t="shared" si="1"/>
        <v>0</v>
      </c>
      <c r="H28" s="99"/>
      <c r="I28" s="81">
        <f t="shared" si="3"/>
        <v>0</v>
      </c>
      <c r="J28" s="100"/>
      <c r="K28" s="101">
        <f t="shared" si="2"/>
        <v>0</v>
      </c>
    </row>
    <row r="29" spans="1:11" x14ac:dyDescent="0.25">
      <c r="A29" s="27" t="str">
        <f>'WQ_1 - Design Calc 1'!A32</f>
        <v>Enter Subarea Name</v>
      </c>
      <c r="C29" s="22">
        <f>'WQ_1 - Design Calc 1'!C32</f>
        <v>19</v>
      </c>
      <c r="D29" s="80">
        <f>'WQ_3 - Design Calc 3'!K29</f>
        <v>0</v>
      </c>
      <c r="E29" s="98">
        <f t="shared" si="0"/>
        <v>0</v>
      </c>
      <c r="F29" s="80">
        <f>'WQ_3 - Design Calc 3'!G29</f>
        <v>0</v>
      </c>
      <c r="G29" s="92">
        <f t="shared" si="1"/>
        <v>0</v>
      </c>
      <c r="H29" s="99"/>
      <c r="I29" s="81">
        <f t="shared" si="3"/>
        <v>0</v>
      </c>
      <c r="J29" s="100"/>
      <c r="K29" s="101">
        <f t="shared" si="2"/>
        <v>0</v>
      </c>
    </row>
    <row r="30" spans="1:11" x14ac:dyDescent="0.25">
      <c r="A30" s="27" t="str">
        <f>'WQ_1 - Design Calc 1'!A33</f>
        <v>Enter Subarea Name</v>
      </c>
      <c r="C30" s="22">
        <f>'WQ_1 - Design Calc 1'!C33</f>
        <v>20</v>
      </c>
      <c r="D30" s="80">
        <f>'WQ_3 - Design Calc 3'!K30</f>
        <v>0</v>
      </c>
      <c r="E30" s="98">
        <f t="shared" si="0"/>
        <v>0</v>
      </c>
      <c r="F30" s="80">
        <f>'WQ_3 - Design Calc 3'!G30</f>
        <v>0</v>
      </c>
      <c r="G30" s="92">
        <f t="shared" si="1"/>
        <v>0</v>
      </c>
      <c r="H30" s="99"/>
      <c r="I30" s="81">
        <f t="shared" si="3"/>
        <v>0</v>
      </c>
      <c r="J30" s="100"/>
      <c r="K30" s="101">
        <f t="shared" si="2"/>
        <v>0</v>
      </c>
    </row>
    <row r="31" spans="1:11" x14ac:dyDescent="0.25">
      <c r="A31" s="27" t="str">
        <f>'WQ_1 - Design Calc 1'!A34</f>
        <v>Enter Subarea Name</v>
      </c>
      <c r="C31" s="22">
        <f>'WQ_1 - Design Calc 1'!C34</f>
        <v>21</v>
      </c>
      <c r="D31" s="80">
        <f>'WQ_3 - Design Calc 3'!K31</f>
        <v>0</v>
      </c>
      <c r="E31" s="98">
        <f t="shared" si="0"/>
        <v>0</v>
      </c>
      <c r="F31" s="80">
        <f>'WQ_3 - Design Calc 3'!G31</f>
        <v>0</v>
      </c>
      <c r="G31" s="92">
        <f t="shared" si="1"/>
        <v>0</v>
      </c>
      <c r="H31" s="99"/>
      <c r="I31" s="81">
        <f t="shared" si="3"/>
        <v>0</v>
      </c>
      <c r="J31" s="100"/>
      <c r="K31" s="101">
        <f t="shared" si="2"/>
        <v>0</v>
      </c>
    </row>
    <row r="32" spans="1:11" x14ac:dyDescent="0.25">
      <c r="A32" s="27" t="str">
        <f>'WQ_1 - Design Calc 1'!A35</f>
        <v>Enter Subarea Name</v>
      </c>
      <c r="C32" s="22">
        <f>'WQ_1 - Design Calc 1'!C35</f>
        <v>22</v>
      </c>
      <c r="D32" s="80">
        <f>'WQ_3 - Design Calc 3'!K32</f>
        <v>0</v>
      </c>
      <c r="E32" s="98">
        <f t="shared" si="0"/>
        <v>0</v>
      </c>
      <c r="F32" s="80">
        <f>'WQ_3 - Design Calc 3'!G32</f>
        <v>0</v>
      </c>
      <c r="G32" s="92">
        <f t="shared" si="1"/>
        <v>0</v>
      </c>
      <c r="H32" s="99"/>
      <c r="I32" s="81">
        <f t="shared" si="3"/>
        <v>0</v>
      </c>
      <c r="J32" s="100"/>
      <c r="K32" s="101">
        <f t="shared" si="2"/>
        <v>0</v>
      </c>
    </row>
    <row r="33" spans="1:12" x14ac:dyDescent="0.25">
      <c r="A33" s="27" t="str">
        <f>'WQ_1 - Design Calc 1'!A36</f>
        <v>Enter Subarea Name</v>
      </c>
      <c r="C33" s="22">
        <f>'WQ_1 - Design Calc 1'!C36</f>
        <v>23</v>
      </c>
      <c r="D33" s="80">
        <f>'WQ_3 - Design Calc 3'!K33</f>
        <v>0</v>
      </c>
      <c r="E33" s="98">
        <f t="shared" si="0"/>
        <v>0</v>
      </c>
      <c r="F33" s="80">
        <f>'WQ_3 - Design Calc 3'!G33</f>
        <v>0</v>
      </c>
      <c r="G33" s="92">
        <f t="shared" si="1"/>
        <v>0</v>
      </c>
      <c r="H33" s="99"/>
      <c r="I33" s="81">
        <f t="shared" si="3"/>
        <v>0</v>
      </c>
      <c r="J33" s="100"/>
      <c r="K33" s="101">
        <f t="shared" si="2"/>
        <v>0</v>
      </c>
    </row>
    <row r="34" spans="1:12" x14ac:dyDescent="0.25">
      <c r="A34" s="27" t="str">
        <f>'WQ_1 - Design Calc 1'!A37</f>
        <v>Enter Subarea Name</v>
      </c>
      <c r="C34" s="22">
        <f>'WQ_1 - Design Calc 1'!C37</f>
        <v>24</v>
      </c>
      <c r="D34" s="80">
        <f>'WQ_3 - Design Calc 3'!K34</f>
        <v>0</v>
      </c>
      <c r="E34" s="98">
        <f t="shared" si="0"/>
        <v>0</v>
      </c>
      <c r="F34" s="80">
        <f>'WQ_3 - Design Calc 3'!G34</f>
        <v>0</v>
      </c>
      <c r="G34" s="92">
        <f t="shared" si="1"/>
        <v>0</v>
      </c>
      <c r="H34" s="99"/>
      <c r="I34" s="81">
        <f t="shared" si="3"/>
        <v>0</v>
      </c>
      <c r="J34" s="100"/>
      <c r="K34" s="101">
        <f t="shared" si="2"/>
        <v>0</v>
      </c>
    </row>
    <row r="35" spans="1:12" x14ac:dyDescent="0.25">
      <c r="A35" s="27" t="str">
        <f>'WQ_1 - Design Calc 1'!A38</f>
        <v>Enter Subarea Name</v>
      </c>
      <c r="C35" s="22">
        <f>'WQ_1 - Design Calc 1'!C38</f>
        <v>25</v>
      </c>
      <c r="D35" s="80">
        <f>'WQ_3 - Design Calc 3'!K35</f>
        <v>0</v>
      </c>
      <c r="E35" s="98">
        <f t="shared" si="0"/>
        <v>0</v>
      </c>
      <c r="F35" s="80">
        <f>'WQ_3 - Design Calc 3'!G35</f>
        <v>0</v>
      </c>
      <c r="G35" s="92">
        <f t="shared" si="1"/>
        <v>0</v>
      </c>
      <c r="H35" s="99"/>
      <c r="I35" s="81">
        <f t="shared" si="3"/>
        <v>0</v>
      </c>
      <c r="J35" s="100"/>
      <c r="K35" s="101">
        <f t="shared" si="2"/>
        <v>0</v>
      </c>
    </row>
    <row r="36" spans="1:12" x14ac:dyDescent="0.25">
      <c r="A36" s="27" t="str">
        <f>'WQ_1 - Design Calc 1'!A39</f>
        <v>Enter Subarea Name</v>
      </c>
      <c r="C36" s="22">
        <f>'WQ_1 - Design Calc 1'!C39</f>
        <v>26</v>
      </c>
      <c r="D36" s="80">
        <f>'WQ_3 - Design Calc 3'!K36</f>
        <v>0</v>
      </c>
      <c r="E36" s="98">
        <f t="shared" si="0"/>
        <v>0</v>
      </c>
      <c r="F36" s="80">
        <f>'WQ_3 - Design Calc 3'!G36</f>
        <v>0</v>
      </c>
      <c r="G36" s="92">
        <f t="shared" si="1"/>
        <v>0</v>
      </c>
      <c r="H36" s="99"/>
      <c r="I36" s="81">
        <f t="shared" si="3"/>
        <v>0</v>
      </c>
      <c r="J36" s="100"/>
      <c r="K36" s="101">
        <f t="shared" si="2"/>
        <v>0</v>
      </c>
    </row>
    <row r="37" spans="1:12" x14ac:dyDescent="0.25">
      <c r="A37" s="27" t="str">
        <f>'WQ_1 - Design Calc 1'!A40</f>
        <v>Enter Subarea Name</v>
      </c>
      <c r="C37" s="22">
        <f>'WQ_1 - Design Calc 1'!C40</f>
        <v>27</v>
      </c>
      <c r="D37" s="80">
        <f>'WQ_3 - Design Calc 3'!K37</f>
        <v>0</v>
      </c>
      <c r="E37" s="98">
        <f t="shared" si="0"/>
        <v>0</v>
      </c>
      <c r="F37" s="80">
        <f>'WQ_3 - Design Calc 3'!G37</f>
        <v>0</v>
      </c>
      <c r="G37" s="92">
        <f t="shared" si="1"/>
        <v>0</v>
      </c>
      <c r="H37" s="99"/>
      <c r="I37" s="81">
        <f t="shared" si="3"/>
        <v>0</v>
      </c>
      <c r="J37" s="100"/>
      <c r="K37" s="101">
        <f t="shared" si="2"/>
        <v>0</v>
      </c>
    </row>
    <row r="38" spans="1:12" x14ac:dyDescent="0.25">
      <c r="A38" s="27" t="str">
        <f>'WQ_1 - Design Calc 1'!A41</f>
        <v>Enter Subarea Name</v>
      </c>
      <c r="C38" s="22">
        <f>'WQ_1 - Design Calc 1'!C41</f>
        <v>28</v>
      </c>
      <c r="D38" s="80">
        <f>'WQ_3 - Design Calc 3'!K38</f>
        <v>0</v>
      </c>
      <c r="E38" s="98">
        <f t="shared" si="0"/>
        <v>0</v>
      </c>
      <c r="F38" s="80">
        <f>'WQ_3 - Design Calc 3'!G38</f>
        <v>0</v>
      </c>
      <c r="G38" s="92">
        <f t="shared" si="1"/>
        <v>0</v>
      </c>
      <c r="H38" s="99"/>
      <c r="I38" s="81">
        <f t="shared" si="3"/>
        <v>0</v>
      </c>
      <c r="J38" s="100"/>
      <c r="K38" s="101">
        <f t="shared" si="2"/>
        <v>0</v>
      </c>
    </row>
    <row r="39" spans="1:12" x14ac:dyDescent="0.25">
      <c r="A39" s="27" t="str">
        <f>'WQ_1 - Design Calc 1'!A42</f>
        <v>Enter Subarea Name</v>
      </c>
      <c r="C39" s="22">
        <f>'WQ_1 - Design Calc 1'!C42</f>
        <v>29</v>
      </c>
      <c r="D39" s="80">
        <f>'WQ_3 - Design Calc 3'!K39</f>
        <v>0</v>
      </c>
      <c r="E39" s="98">
        <f t="shared" si="0"/>
        <v>0</v>
      </c>
      <c r="F39" s="80">
        <f>'WQ_3 - Design Calc 3'!G39</f>
        <v>0</v>
      </c>
      <c r="G39" s="92">
        <f t="shared" si="1"/>
        <v>0</v>
      </c>
      <c r="H39" s="99"/>
      <c r="I39" s="81">
        <f t="shared" si="3"/>
        <v>0</v>
      </c>
      <c r="J39" s="100"/>
      <c r="K39" s="101">
        <f t="shared" si="2"/>
        <v>0</v>
      </c>
    </row>
    <row r="40" spans="1:12" x14ac:dyDescent="0.25">
      <c r="A40" s="27" t="str">
        <f>'WQ_1 - Design Calc 1'!A43</f>
        <v>Enter Subarea Name</v>
      </c>
      <c r="C40" s="22">
        <f>'WQ_1 - Design Calc 1'!C43</f>
        <v>30</v>
      </c>
      <c r="D40" s="80">
        <f>'WQ_3 - Design Calc 3'!K40</f>
        <v>0</v>
      </c>
      <c r="E40" s="98">
        <f t="shared" si="0"/>
        <v>0</v>
      </c>
      <c r="F40" s="80">
        <f>'WQ_3 - Design Calc 3'!G40</f>
        <v>0</v>
      </c>
      <c r="G40" s="92">
        <f t="shared" si="1"/>
        <v>0</v>
      </c>
      <c r="H40" s="99"/>
      <c r="I40" s="81">
        <f t="shared" si="3"/>
        <v>0</v>
      </c>
      <c r="J40" s="100"/>
      <c r="K40" s="101">
        <f t="shared" si="2"/>
        <v>0</v>
      </c>
    </row>
    <row r="41" spans="1:12" x14ac:dyDescent="0.25">
      <c r="A41" s="84"/>
      <c r="B41" s="84"/>
      <c r="C41" s="84"/>
      <c r="D41" s="86"/>
      <c r="E41" s="86"/>
      <c r="F41" s="90"/>
      <c r="G41" s="80"/>
      <c r="H41" s="80"/>
      <c r="I41" s="92"/>
      <c r="J41" s="83"/>
      <c r="K41" s="95"/>
    </row>
    <row r="42" spans="1:12" x14ac:dyDescent="0.25">
      <c r="A42" s="282" t="s">
        <v>238</v>
      </c>
      <c r="B42" s="282"/>
      <c r="C42" s="282"/>
      <c r="D42" s="282"/>
      <c r="E42" s="282"/>
      <c r="F42" s="282"/>
      <c r="G42" s="282"/>
      <c r="H42" s="282"/>
      <c r="I42" s="282"/>
      <c r="J42" s="282"/>
      <c r="K42" s="282"/>
    </row>
    <row r="43" spans="1:12" ht="27" customHeight="1" x14ac:dyDescent="0.25">
      <c r="A43" s="283" t="s">
        <v>239</v>
      </c>
      <c r="B43" s="283"/>
      <c r="C43" s="283"/>
      <c r="D43" s="283"/>
      <c r="E43" s="283"/>
      <c r="F43" s="283"/>
      <c r="G43" s="283"/>
      <c r="H43" s="283"/>
      <c r="I43" s="283"/>
      <c r="J43" s="283"/>
      <c r="K43" s="283"/>
      <c r="L43" s="89"/>
    </row>
    <row r="44" spans="1:12" ht="12.6" thickBot="1" x14ac:dyDescent="0.3"/>
    <row r="45" spans="1:12" ht="14.4" x14ac:dyDescent="0.3">
      <c r="A45" s="43" t="s">
        <v>244</v>
      </c>
      <c r="B45" s="43"/>
      <c r="C45" s="43"/>
      <c r="D45" s="43"/>
      <c r="E45" s="43"/>
      <c r="F45" s="43"/>
      <c r="G45" s="43"/>
      <c r="H45" s="43"/>
      <c r="I45" s="43"/>
      <c r="J45" s="43"/>
      <c r="K45" s="43"/>
    </row>
    <row r="46" spans="1:12" ht="14.4" x14ac:dyDescent="0.3">
      <c r="A46" s="44" t="s">
        <v>150</v>
      </c>
      <c r="B46" s="44"/>
      <c r="C46" s="44"/>
      <c r="D46" s="44"/>
      <c r="E46" s="44"/>
      <c r="F46" s="44"/>
      <c r="G46" s="44"/>
      <c r="H46" s="44"/>
      <c r="I46" s="44"/>
      <c r="J46" s="44"/>
      <c r="K46" s="45" t="str">
        <f>'CL_1 - Site Screening'!J70</f>
        <v>IDALS: Issue Date: 09/24/2021</v>
      </c>
    </row>
  </sheetData>
  <sheetProtection algorithmName="SHA-512" hashValue="BT6WUDBp/BISaEIMbIU/LyHPb18WmiLl3+oq6KCuL0Uq/1HaRHi+u4fTmTRHdYJFZ+6KmEpOuoSqG/EYwihTmQ==" saltValue="lWCFxSj1t4b47HmY+4GhmQ==" spinCount="100000" sheet="1" selectLockedCells="1"/>
  <mergeCells count="6">
    <mergeCell ref="A42:K42"/>
    <mergeCell ref="A43:K43"/>
    <mergeCell ref="A1:K1"/>
    <mergeCell ref="A2:K2"/>
    <mergeCell ref="B3:D3"/>
    <mergeCell ref="D9:K9"/>
  </mergeCells>
  <printOptions horizontalCentered="1" verticalCentered="1"/>
  <pageMargins left="0.25" right="0.25"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EA26-092D-44BE-8368-3E914EF5074A}">
  <sheetPr>
    <tabColor theme="9" tint="0.59999389629810485"/>
    <pageSetUpPr fitToPage="1"/>
  </sheetPr>
  <dimension ref="A1:I41"/>
  <sheetViews>
    <sheetView view="pageBreakPreview" zoomScaleNormal="100" zoomScaleSheetLayoutView="100" workbookViewId="0">
      <selection activeCell="B17" sqref="B17:I17"/>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270" t="s">
        <v>259</v>
      </c>
      <c r="B1" s="270"/>
      <c r="C1" s="270"/>
      <c r="D1" s="270"/>
      <c r="E1" s="270"/>
      <c r="F1" s="270"/>
      <c r="G1" s="270"/>
      <c r="H1" s="270"/>
      <c r="I1" s="270"/>
    </row>
    <row r="2" spans="1:9" ht="13.8" x14ac:dyDescent="0.3">
      <c r="A2" s="270" t="s">
        <v>276</v>
      </c>
      <c r="B2" s="270"/>
      <c r="C2" s="270"/>
      <c r="D2" s="270"/>
      <c r="E2" s="270"/>
      <c r="F2" s="270"/>
      <c r="G2" s="270"/>
      <c r="H2" s="270"/>
      <c r="I2" s="270"/>
    </row>
    <row r="3" spans="1:9" x14ac:dyDescent="0.25">
      <c r="A3" s="27" t="s">
        <v>92</v>
      </c>
      <c r="I3" s="46">
        <f ca="1">'CL_1 - Site Screening'!G5</f>
        <v>45937</v>
      </c>
    </row>
    <row r="4" spans="1:9" x14ac:dyDescent="0.25">
      <c r="A4" s="47"/>
      <c r="B4" s="47"/>
      <c r="C4" s="47"/>
      <c r="D4" s="47"/>
      <c r="E4" s="47"/>
      <c r="F4" s="47"/>
      <c r="G4" s="47"/>
      <c r="H4" s="47"/>
    </row>
    <row r="5" spans="1:9" s="28" customFormat="1" ht="3.6" customHeight="1" x14ac:dyDescent="0.25">
      <c r="A5" s="48"/>
      <c r="B5" s="48"/>
      <c r="C5" s="48"/>
      <c r="D5" s="48"/>
      <c r="E5" s="48"/>
      <c r="F5" s="48"/>
      <c r="G5" s="48"/>
      <c r="H5" s="48"/>
    </row>
    <row r="6" spans="1:9" x14ac:dyDescent="0.25">
      <c r="A6" s="75" t="s">
        <v>210</v>
      </c>
      <c r="B6" s="75"/>
      <c r="C6" s="75"/>
      <c r="D6" s="75"/>
      <c r="E6" s="75"/>
      <c r="F6" s="76"/>
      <c r="G6" s="76"/>
      <c r="H6" s="76"/>
      <c r="I6" s="102"/>
    </row>
    <row r="7" spans="1:9" x14ac:dyDescent="0.25">
      <c r="A7" s="28"/>
      <c r="B7" s="28"/>
      <c r="C7" s="28"/>
      <c r="D7" s="28"/>
      <c r="E7" s="28"/>
      <c r="F7" s="83"/>
      <c r="G7" s="83"/>
      <c r="H7" s="83"/>
      <c r="I7" s="95"/>
    </row>
    <row r="8" spans="1:9" ht="14.4" x14ac:dyDescent="0.3">
      <c r="A8" s="103" t="s">
        <v>285</v>
      </c>
      <c r="B8" s="103"/>
      <c r="C8" s="103"/>
      <c r="D8" s="103"/>
      <c r="E8" s="103"/>
      <c r="F8" s="104"/>
      <c r="G8" s="104"/>
      <c r="H8" s="104"/>
      <c r="I8" s="105"/>
    </row>
    <row r="9" spans="1:9" ht="14.4" x14ac:dyDescent="0.3">
      <c r="A9" s="103"/>
      <c r="B9" s="285"/>
      <c r="C9" s="285"/>
      <c r="D9" s="285"/>
      <c r="E9" s="285"/>
      <c r="F9" s="285"/>
      <c r="G9" s="285"/>
      <c r="H9" s="285"/>
      <c r="I9" s="285"/>
    </row>
    <row r="10" spans="1:9" ht="14.4" x14ac:dyDescent="0.3">
      <c r="A10" s="103"/>
      <c r="B10" s="285"/>
      <c r="C10" s="285"/>
      <c r="D10" s="285"/>
      <c r="E10" s="285"/>
      <c r="F10" s="285"/>
      <c r="G10" s="285"/>
      <c r="H10" s="285"/>
      <c r="I10" s="285"/>
    </row>
    <row r="11" spans="1:9" ht="14.4" x14ac:dyDescent="0.3">
      <c r="A11" s="103"/>
      <c r="B11" s="103"/>
      <c r="C11" s="103"/>
      <c r="D11" s="103"/>
      <c r="E11" s="103"/>
      <c r="F11" s="104"/>
      <c r="G11" s="104"/>
      <c r="H11" s="104"/>
      <c r="I11" s="105"/>
    </row>
    <row r="12" spans="1:9" ht="14.4" x14ac:dyDescent="0.3">
      <c r="A12" s="103" t="s">
        <v>286</v>
      </c>
      <c r="B12" s="103"/>
      <c r="C12" s="103"/>
      <c r="D12" s="103"/>
      <c r="E12" s="103"/>
      <c r="F12" s="104"/>
      <c r="G12" s="104"/>
      <c r="H12" s="104"/>
      <c r="I12" s="105"/>
    </row>
    <row r="13" spans="1:9" ht="14.4" x14ac:dyDescent="0.3">
      <c r="A13" s="103"/>
      <c r="B13" s="285"/>
      <c r="C13" s="285"/>
      <c r="D13" s="285"/>
      <c r="E13" s="285"/>
      <c r="F13" s="285"/>
      <c r="G13" s="285"/>
      <c r="H13" s="285"/>
      <c r="I13" s="285"/>
    </row>
    <row r="14" spans="1:9" ht="14.4" x14ac:dyDescent="0.3">
      <c r="A14" s="103"/>
      <c r="B14" s="285"/>
      <c r="C14" s="285"/>
      <c r="D14" s="285"/>
      <c r="E14" s="285"/>
      <c r="F14" s="285"/>
      <c r="G14" s="285"/>
      <c r="H14" s="285"/>
      <c r="I14" s="285"/>
    </row>
    <row r="15" spans="1:9" ht="14.4" x14ac:dyDescent="0.3">
      <c r="A15" s="103"/>
      <c r="B15" s="103"/>
      <c r="C15" s="103"/>
      <c r="D15" s="103"/>
      <c r="E15" s="103"/>
      <c r="F15" s="104"/>
      <c r="G15" s="104"/>
      <c r="H15" s="104"/>
      <c r="I15" s="105"/>
    </row>
    <row r="16" spans="1:9" ht="14.4" x14ac:dyDescent="0.3">
      <c r="A16" s="106" t="s">
        <v>287</v>
      </c>
      <c r="B16" s="103"/>
      <c r="C16" s="103"/>
      <c r="D16" s="103"/>
      <c r="E16" s="103"/>
      <c r="F16" s="104"/>
      <c r="G16" s="104"/>
      <c r="H16" s="104"/>
      <c r="I16" s="105"/>
    </row>
    <row r="17" spans="1:9" ht="14.4" x14ac:dyDescent="0.3">
      <c r="A17" s="107" t="s">
        <v>213</v>
      </c>
      <c r="B17" s="284"/>
      <c r="C17" s="284"/>
      <c r="D17" s="284"/>
      <c r="E17" s="284"/>
      <c r="F17" s="284"/>
      <c r="G17" s="284"/>
      <c r="H17" s="284"/>
      <c r="I17" s="284"/>
    </row>
    <row r="18" spans="1:9" ht="14.4" x14ac:dyDescent="0.3">
      <c r="A18" s="107" t="s">
        <v>213</v>
      </c>
      <c r="B18" s="284"/>
      <c r="C18" s="284"/>
      <c r="D18" s="284"/>
      <c r="E18" s="284"/>
      <c r="F18" s="284"/>
      <c r="G18" s="284"/>
      <c r="H18" s="284"/>
      <c r="I18" s="284"/>
    </row>
    <row r="19" spans="1:9" ht="14.4" x14ac:dyDescent="0.3">
      <c r="A19" s="107" t="s">
        <v>213</v>
      </c>
      <c r="B19" s="284"/>
      <c r="C19" s="284"/>
      <c r="D19" s="284"/>
      <c r="E19" s="284"/>
      <c r="F19" s="284"/>
      <c r="G19" s="284"/>
      <c r="H19" s="284"/>
      <c r="I19" s="284"/>
    </row>
    <row r="20" spans="1:9" ht="14.4" x14ac:dyDescent="0.3">
      <c r="A20" s="107" t="s">
        <v>213</v>
      </c>
      <c r="B20" s="284"/>
      <c r="C20" s="284"/>
      <c r="D20" s="284"/>
      <c r="E20" s="284"/>
      <c r="F20" s="284"/>
      <c r="G20" s="284"/>
      <c r="H20" s="284"/>
      <c r="I20" s="284"/>
    </row>
    <row r="21" spans="1:9" ht="14.4" x14ac:dyDescent="0.3">
      <c r="A21" s="103"/>
      <c r="B21" s="103"/>
      <c r="C21" s="103"/>
      <c r="D21" s="103"/>
      <c r="E21" s="103"/>
      <c r="F21" s="104"/>
      <c r="G21" s="104"/>
      <c r="H21" s="104"/>
      <c r="I21" s="105"/>
    </row>
    <row r="22" spans="1:9" ht="14.4" x14ac:dyDescent="0.3">
      <c r="A22" s="103" t="s">
        <v>288</v>
      </c>
      <c r="B22" s="103"/>
      <c r="C22" s="103"/>
      <c r="D22" s="103"/>
      <c r="E22" s="103"/>
      <c r="F22" s="104"/>
      <c r="G22" s="104"/>
      <c r="H22" s="104"/>
      <c r="I22" s="105"/>
    </row>
    <row r="23" spans="1:9" ht="14.4" x14ac:dyDescent="0.3">
      <c r="A23" s="103"/>
      <c r="B23" s="286"/>
      <c r="C23" s="286"/>
      <c r="D23" s="286"/>
      <c r="E23" s="286"/>
      <c r="F23" s="286"/>
      <c r="G23" s="286"/>
      <c r="H23" s="286"/>
      <c r="I23" s="286"/>
    </row>
    <row r="24" spans="1:9" ht="14.4" x14ac:dyDescent="0.3">
      <c r="A24" s="103"/>
      <c r="B24" s="286"/>
      <c r="C24" s="286"/>
      <c r="D24" s="286"/>
      <c r="E24" s="286"/>
      <c r="F24" s="286"/>
      <c r="G24" s="286"/>
      <c r="H24" s="286"/>
      <c r="I24" s="286"/>
    </row>
    <row r="25" spans="1:9" ht="14.4" x14ac:dyDescent="0.3">
      <c r="A25" s="103"/>
      <c r="B25" s="286"/>
      <c r="C25" s="286"/>
      <c r="D25" s="286"/>
      <c r="E25" s="286"/>
      <c r="F25" s="286"/>
      <c r="G25" s="286"/>
      <c r="H25" s="286"/>
      <c r="I25" s="286"/>
    </row>
    <row r="26" spans="1:9" ht="14.4" x14ac:dyDescent="0.3">
      <c r="A26" s="103" t="s">
        <v>289</v>
      </c>
      <c r="B26" s="103"/>
      <c r="C26" s="103"/>
      <c r="D26" s="103"/>
      <c r="E26" s="103"/>
      <c r="F26" s="104"/>
      <c r="G26" s="104"/>
      <c r="H26" s="104"/>
      <c r="I26" s="105"/>
    </row>
    <row r="27" spans="1:9" ht="14.4" x14ac:dyDescent="0.3">
      <c r="A27" s="103"/>
      <c r="B27" s="284"/>
      <c r="C27" s="284"/>
      <c r="D27" s="284"/>
      <c r="E27" s="284"/>
      <c r="F27" s="284"/>
      <c r="G27" s="284"/>
      <c r="H27" s="284"/>
      <c r="I27" s="284"/>
    </row>
    <row r="28" spans="1:9" ht="14.4" x14ac:dyDescent="0.3">
      <c r="A28" s="103"/>
      <c r="B28" s="103"/>
      <c r="C28" s="103"/>
      <c r="D28" s="103"/>
      <c r="E28" s="103"/>
      <c r="F28" s="104"/>
      <c r="G28" s="104"/>
      <c r="H28" s="104"/>
      <c r="I28" s="105"/>
    </row>
    <row r="29" spans="1:9" ht="14.4" x14ac:dyDescent="0.3">
      <c r="A29" s="103" t="s">
        <v>290</v>
      </c>
      <c r="B29" s="103"/>
      <c r="C29" s="103"/>
      <c r="D29" s="103"/>
      <c r="E29" s="103"/>
      <c r="F29" s="104"/>
      <c r="G29" s="104"/>
      <c r="H29" s="104"/>
      <c r="I29" s="105"/>
    </row>
    <row r="30" spans="1:9" ht="14.4" x14ac:dyDescent="0.3">
      <c r="A30" s="103"/>
      <c r="B30" s="103" t="s">
        <v>211</v>
      </c>
      <c r="C30" s="108"/>
      <c r="D30" s="103" t="s">
        <v>212</v>
      </c>
      <c r="E30" s="108"/>
      <c r="F30" s="104"/>
      <c r="G30" s="104"/>
      <c r="H30" s="104"/>
      <c r="I30" s="105"/>
    </row>
    <row r="31" spans="1:9" ht="14.4" x14ac:dyDescent="0.3">
      <c r="A31" s="103"/>
      <c r="B31" s="103"/>
      <c r="C31" s="103"/>
      <c r="D31" s="103"/>
      <c r="E31" s="103"/>
      <c r="F31" s="104"/>
      <c r="G31" s="104"/>
      <c r="H31" s="104"/>
      <c r="I31" s="105"/>
    </row>
    <row r="32" spans="1:9" ht="14.4" x14ac:dyDescent="0.3">
      <c r="A32" s="103"/>
      <c r="B32" s="103" t="s">
        <v>262</v>
      </c>
      <c r="C32" s="103"/>
      <c r="D32" s="103"/>
      <c r="E32" s="103"/>
      <c r="F32" s="104"/>
      <c r="G32" s="104"/>
      <c r="H32" s="104"/>
      <c r="I32" s="105"/>
    </row>
    <row r="33" spans="1:9" ht="14.4" x14ac:dyDescent="0.3">
      <c r="A33" s="103"/>
      <c r="B33" s="284"/>
      <c r="C33" s="284"/>
      <c r="D33" s="284"/>
      <c r="E33" s="284"/>
      <c r="F33" s="284"/>
      <c r="G33" s="284"/>
      <c r="H33" s="284"/>
      <c r="I33" s="284"/>
    </row>
    <row r="34" spans="1:9" ht="14.4" x14ac:dyDescent="0.3">
      <c r="A34" s="103"/>
      <c r="B34" s="284"/>
      <c r="C34" s="284"/>
      <c r="D34" s="284"/>
      <c r="E34" s="284"/>
      <c r="F34" s="284"/>
      <c r="G34" s="284"/>
      <c r="H34" s="284"/>
      <c r="I34" s="284"/>
    </row>
    <row r="35" spans="1:9" ht="14.4" x14ac:dyDescent="0.3">
      <c r="A35" s="103"/>
      <c r="B35" s="103"/>
      <c r="C35" s="103"/>
      <c r="D35" s="103"/>
      <c r="E35" s="103"/>
      <c r="F35" s="104"/>
      <c r="G35" s="104"/>
      <c r="H35" s="104"/>
      <c r="I35" s="105"/>
    </row>
    <row r="36" spans="1:9" ht="14.4" x14ac:dyDescent="0.3">
      <c r="A36" s="103"/>
      <c r="B36" s="103" t="s">
        <v>263</v>
      </c>
      <c r="C36" s="103"/>
      <c r="D36" s="103"/>
      <c r="E36" s="103"/>
      <c r="F36" s="104"/>
      <c r="G36" s="104"/>
      <c r="H36" s="104"/>
      <c r="I36" s="105"/>
    </row>
    <row r="37" spans="1:9" ht="14.4" x14ac:dyDescent="0.3">
      <c r="A37" s="103"/>
      <c r="B37" s="284"/>
      <c r="C37" s="284"/>
      <c r="D37" s="284"/>
      <c r="E37" s="284"/>
      <c r="F37" s="284"/>
      <c r="G37" s="284"/>
      <c r="H37" s="284"/>
      <c r="I37" s="284"/>
    </row>
    <row r="38" spans="1:9" ht="14.4" x14ac:dyDescent="0.3">
      <c r="A38" s="103"/>
      <c r="B38" s="284"/>
      <c r="C38" s="284"/>
      <c r="D38" s="284"/>
      <c r="E38" s="284"/>
      <c r="F38" s="284"/>
      <c r="G38" s="284"/>
      <c r="H38" s="284"/>
      <c r="I38" s="284"/>
    </row>
    <row r="39" spans="1:9" ht="12.6" thickBot="1" x14ac:dyDescent="0.3"/>
    <row r="40" spans="1:9" ht="14.4" x14ac:dyDescent="0.3">
      <c r="A40" s="43" t="s">
        <v>214</v>
      </c>
      <c r="B40" s="43"/>
      <c r="C40" s="43"/>
      <c r="D40" s="43"/>
      <c r="E40" s="43"/>
      <c r="F40" s="43"/>
      <c r="G40" s="43"/>
      <c r="H40" s="43"/>
      <c r="I40" s="43"/>
    </row>
    <row r="41" spans="1:9" ht="14.4" x14ac:dyDescent="0.3">
      <c r="A41" s="44" t="s">
        <v>151</v>
      </c>
      <c r="B41" s="44"/>
      <c r="C41" s="44"/>
      <c r="D41" s="44"/>
      <c r="E41" s="44"/>
      <c r="F41" s="44"/>
      <c r="G41" s="44"/>
      <c r="H41" s="44"/>
      <c r="I41" s="45" t="str">
        <f>'CL_1 - Site Screening'!J70</f>
        <v>IDALS: Issue Date: 09/24/2021</v>
      </c>
    </row>
  </sheetData>
  <sheetProtection algorithmName="SHA-512" hashValue="NBBmrGZ+Bm3c8BTRJP++UHGGuPQnPOBHcnUeE1kH8zjm5nZJYwxbexFgnP2zLtq66QgKO4PaHp5K63dTK8CEtQ==" saltValue="/CIycJ/v3/imGNLe5FUziA==" spinCount="100000" sheet="1" selectLockedCells="1"/>
  <mergeCells count="12">
    <mergeCell ref="B27:I27"/>
    <mergeCell ref="B33:I34"/>
    <mergeCell ref="B37:I38"/>
    <mergeCell ref="A1:I1"/>
    <mergeCell ref="A2:I2"/>
    <mergeCell ref="B9:I10"/>
    <mergeCell ref="B13:I14"/>
    <mergeCell ref="B17:I17"/>
    <mergeCell ref="B18:I18"/>
    <mergeCell ref="B19:I19"/>
    <mergeCell ref="B20:I20"/>
    <mergeCell ref="B23:I25"/>
  </mergeCells>
  <printOptions horizontalCentered="1" verticalCentered="1"/>
  <pageMargins left="0.25" right="0.25" top="0.75" bottom="0.75" header="0.3" footer="0.3"/>
  <pageSetup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F4444-F280-4799-9824-09E13DE962EC}">
  <sheetPr>
    <tabColor theme="9" tint="0.59999389629810485"/>
    <pageSetUpPr fitToPage="1"/>
  </sheetPr>
  <dimension ref="A1:I38"/>
  <sheetViews>
    <sheetView view="pageBreakPreview" zoomScaleNormal="100" zoomScaleSheetLayoutView="100" workbookViewId="0">
      <selection activeCell="B18" sqref="B18:I18"/>
    </sheetView>
  </sheetViews>
  <sheetFormatPr defaultColWidth="8.875" defaultRowHeight="12" x14ac:dyDescent="0.25"/>
  <cols>
    <col min="1" max="5" width="8.875" style="27"/>
    <col min="6" max="8" width="27.75" style="27" customWidth="1"/>
    <col min="9" max="9" width="11.625" style="27" customWidth="1"/>
    <col min="10" max="16384" width="8.875" style="27"/>
  </cols>
  <sheetData>
    <row r="1" spans="1:9" ht="13.8" x14ac:dyDescent="0.3">
      <c r="A1" s="270" t="s">
        <v>259</v>
      </c>
      <c r="B1" s="270"/>
      <c r="C1" s="270"/>
      <c r="D1" s="270"/>
      <c r="E1" s="270"/>
      <c r="F1" s="270"/>
      <c r="G1" s="270"/>
      <c r="H1" s="270"/>
      <c r="I1" s="270"/>
    </row>
    <row r="2" spans="1:9" ht="13.8" x14ac:dyDescent="0.3">
      <c r="A2" s="270" t="s">
        <v>277</v>
      </c>
      <c r="B2" s="270"/>
      <c r="C2" s="270"/>
      <c r="D2" s="270"/>
      <c r="E2" s="270"/>
      <c r="F2" s="270"/>
      <c r="G2" s="270"/>
      <c r="H2" s="270"/>
      <c r="I2" s="270"/>
    </row>
    <row r="3" spans="1:9" x14ac:dyDescent="0.25">
      <c r="A3" s="27" t="s">
        <v>92</v>
      </c>
      <c r="I3" s="46">
        <f ca="1">'CL_1 - Site Screening'!G5</f>
        <v>45937</v>
      </c>
    </row>
    <row r="4" spans="1:9" x14ac:dyDescent="0.25">
      <c r="A4" s="47"/>
      <c r="B4" s="47"/>
      <c r="C4" s="47"/>
      <c r="D4" s="47"/>
      <c r="E4" s="47"/>
      <c r="F4" s="47"/>
      <c r="G4" s="47"/>
      <c r="H4" s="47"/>
    </row>
    <row r="5" spans="1:9" s="28" customFormat="1" ht="3.6" customHeight="1" x14ac:dyDescent="0.25">
      <c r="A5" s="48"/>
      <c r="B5" s="48"/>
      <c r="C5" s="48"/>
      <c r="D5" s="48"/>
      <c r="E5" s="48"/>
      <c r="F5" s="48"/>
      <c r="G5" s="48"/>
      <c r="H5" s="48"/>
    </row>
    <row r="6" spans="1:9" x14ac:dyDescent="0.25">
      <c r="A6" s="75" t="s">
        <v>210</v>
      </c>
      <c r="B6" s="75"/>
      <c r="C6" s="75"/>
      <c r="D6" s="75"/>
      <c r="E6" s="75"/>
      <c r="F6" s="76"/>
      <c r="G6" s="76"/>
      <c r="H6" s="76"/>
      <c r="I6" s="102"/>
    </row>
    <row r="7" spans="1:9" x14ac:dyDescent="0.25">
      <c r="A7" s="28"/>
      <c r="B7" s="28"/>
      <c r="C7" s="28"/>
      <c r="D7" s="28"/>
      <c r="E7" s="28"/>
      <c r="F7" s="83"/>
      <c r="G7" s="83"/>
      <c r="H7" s="83"/>
      <c r="I7" s="95"/>
    </row>
    <row r="8" spans="1:9" ht="14.4" x14ac:dyDescent="0.3">
      <c r="A8" s="103" t="s">
        <v>291</v>
      </c>
      <c r="B8" s="103"/>
      <c r="C8" s="103"/>
      <c r="D8" s="103"/>
      <c r="E8" s="103"/>
      <c r="F8" s="104"/>
      <c r="G8" s="104"/>
      <c r="H8" s="104"/>
      <c r="I8" s="105"/>
    </row>
    <row r="9" spans="1:9" ht="14.4" x14ac:dyDescent="0.3">
      <c r="A9" s="103"/>
      <c r="B9" s="103" t="s">
        <v>211</v>
      </c>
      <c r="C9" s="108"/>
      <c r="D9" s="103" t="s">
        <v>212</v>
      </c>
      <c r="E9" s="108"/>
      <c r="F9" s="104"/>
      <c r="G9" s="104"/>
      <c r="H9" s="104"/>
      <c r="I9" s="105"/>
    </row>
    <row r="10" spans="1:9" ht="14.4" x14ac:dyDescent="0.3">
      <c r="A10" s="103"/>
      <c r="B10" s="103"/>
      <c r="C10" s="103"/>
      <c r="D10" s="103"/>
      <c r="E10" s="103"/>
      <c r="F10" s="104"/>
      <c r="G10" s="104"/>
      <c r="H10" s="104"/>
      <c r="I10" s="105"/>
    </row>
    <row r="11" spans="1:9" ht="14.4" x14ac:dyDescent="0.3">
      <c r="A11" s="103" t="s">
        <v>292</v>
      </c>
      <c r="B11" s="103"/>
      <c r="C11" s="103"/>
      <c r="D11" s="103"/>
      <c r="E11" s="103"/>
      <c r="F11" s="104"/>
      <c r="G11" s="104"/>
      <c r="H11" s="104"/>
      <c r="I11" s="105"/>
    </row>
    <row r="12" spans="1:9" ht="14.4" x14ac:dyDescent="0.3">
      <c r="A12" s="103"/>
      <c r="B12" s="284"/>
      <c r="C12" s="284"/>
      <c r="D12" s="284"/>
      <c r="E12" s="284"/>
      <c r="F12" s="284"/>
      <c r="G12" s="284"/>
      <c r="H12" s="284"/>
      <c r="I12" s="284"/>
    </row>
    <row r="13" spans="1:9" ht="14.4" x14ac:dyDescent="0.3">
      <c r="A13" s="103"/>
      <c r="B13" s="103"/>
      <c r="C13" s="103"/>
      <c r="D13" s="103"/>
      <c r="E13" s="103"/>
      <c r="F13" s="104"/>
      <c r="G13" s="104"/>
      <c r="H13" s="104"/>
      <c r="I13" s="105"/>
    </row>
    <row r="14" spans="1:9" ht="14.4" x14ac:dyDescent="0.3">
      <c r="A14" s="103" t="s">
        <v>293</v>
      </c>
      <c r="B14" s="103"/>
      <c r="C14" s="103"/>
      <c r="D14" s="103"/>
      <c r="E14" s="103"/>
      <c r="F14" s="104"/>
      <c r="G14" s="104"/>
      <c r="H14" s="104"/>
      <c r="I14" s="105"/>
    </row>
    <row r="15" spans="1:9" ht="14.4" x14ac:dyDescent="0.3">
      <c r="A15" s="103"/>
      <c r="B15" s="284"/>
      <c r="C15" s="284"/>
      <c r="D15" s="284"/>
      <c r="E15" s="284"/>
      <c r="F15" s="284"/>
      <c r="G15" s="284"/>
      <c r="H15" s="284"/>
      <c r="I15" s="284"/>
    </row>
    <row r="16" spans="1:9" ht="14.4" x14ac:dyDescent="0.3">
      <c r="A16" s="103"/>
      <c r="B16" s="103"/>
      <c r="C16" s="103"/>
      <c r="D16" s="103"/>
      <c r="E16" s="103"/>
      <c r="F16" s="104"/>
      <c r="G16" s="104"/>
      <c r="H16" s="104"/>
      <c r="I16" s="105"/>
    </row>
    <row r="17" spans="1:9" ht="14.4" x14ac:dyDescent="0.3">
      <c r="A17" s="103" t="s">
        <v>294</v>
      </c>
      <c r="B17" s="103"/>
      <c r="C17" s="103"/>
      <c r="D17" s="103"/>
      <c r="E17" s="103"/>
      <c r="F17" s="104"/>
      <c r="G17" s="104"/>
      <c r="H17" s="104"/>
      <c r="I17" s="105"/>
    </row>
    <row r="18" spans="1:9" ht="14.4" x14ac:dyDescent="0.3">
      <c r="A18" s="103"/>
      <c r="B18" s="285"/>
      <c r="C18" s="285"/>
      <c r="D18" s="285"/>
      <c r="E18" s="285"/>
      <c r="F18" s="285"/>
      <c r="G18" s="285"/>
      <c r="H18" s="285"/>
      <c r="I18" s="285"/>
    </row>
    <row r="19" spans="1:9" ht="14.4" x14ac:dyDescent="0.3">
      <c r="A19" s="103"/>
      <c r="B19" s="103"/>
      <c r="C19" s="103"/>
      <c r="D19" s="103"/>
      <c r="E19" s="103"/>
      <c r="F19" s="104"/>
      <c r="G19" s="104"/>
      <c r="H19" s="104"/>
      <c r="I19" s="105"/>
    </row>
    <row r="20" spans="1:9" ht="14.4" x14ac:dyDescent="0.3">
      <c r="A20" s="103" t="s">
        <v>295</v>
      </c>
      <c r="B20" s="103"/>
      <c r="C20" s="103"/>
      <c r="D20" s="103"/>
      <c r="E20" s="103"/>
      <c r="F20" s="104"/>
      <c r="G20" s="104"/>
      <c r="H20" s="104"/>
      <c r="I20" s="105"/>
    </row>
    <row r="21" spans="1:9" ht="14.4" x14ac:dyDescent="0.3">
      <c r="A21" s="103"/>
      <c r="B21" s="285"/>
      <c r="C21" s="285"/>
      <c r="D21" s="285"/>
      <c r="E21" s="285"/>
      <c r="F21" s="285"/>
      <c r="G21" s="285"/>
      <c r="H21" s="285"/>
      <c r="I21" s="285"/>
    </row>
    <row r="22" spans="1:9" ht="14.4" x14ac:dyDescent="0.3">
      <c r="A22" s="103"/>
      <c r="B22" s="285"/>
      <c r="C22" s="285"/>
      <c r="D22" s="285"/>
      <c r="E22" s="285"/>
      <c r="F22" s="285"/>
      <c r="G22" s="285"/>
      <c r="H22" s="285"/>
      <c r="I22" s="285"/>
    </row>
    <row r="23" spans="1:9" ht="14.4" x14ac:dyDescent="0.3">
      <c r="A23" s="103"/>
      <c r="B23" s="103"/>
      <c r="C23" s="103"/>
      <c r="D23" s="103"/>
      <c r="E23" s="103"/>
      <c r="F23" s="104"/>
      <c r="G23" s="104"/>
      <c r="H23" s="104"/>
      <c r="I23" s="105"/>
    </row>
    <row r="24" spans="1:9" ht="14.4" x14ac:dyDescent="0.3">
      <c r="A24" s="103" t="s">
        <v>296</v>
      </c>
      <c r="B24" s="103"/>
      <c r="C24" s="103"/>
      <c r="D24" s="103"/>
      <c r="E24" s="103"/>
      <c r="F24" s="104"/>
      <c r="G24" s="104"/>
      <c r="H24" s="104"/>
      <c r="I24" s="105"/>
    </row>
    <row r="25" spans="1:9" ht="14.4" x14ac:dyDescent="0.3">
      <c r="A25" s="107"/>
      <c r="B25" s="284"/>
      <c r="C25" s="284"/>
      <c r="D25" s="284"/>
      <c r="E25" s="284"/>
      <c r="F25" s="284"/>
      <c r="G25" s="284"/>
      <c r="H25" s="284"/>
      <c r="I25" s="284"/>
    </row>
    <row r="26" spans="1:9" ht="14.4" x14ac:dyDescent="0.3">
      <c r="A26" s="107"/>
      <c r="B26" s="284"/>
      <c r="C26" s="284"/>
      <c r="D26" s="284"/>
      <c r="E26" s="284"/>
      <c r="F26" s="284"/>
      <c r="G26" s="284"/>
      <c r="H26" s="284"/>
      <c r="I26" s="284"/>
    </row>
    <row r="27" spans="1:9" ht="14.4" x14ac:dyDescent="0.3">
      <c r="A27" s="107"/>
      <c r="B27" s="284"/>
      <c r="C27" s="284"/>
      <c r="D27" s="284"/>
      <c r="E27" s="284"/>
      <c r="F27" s="284"/>
      <c r="G27" s="284"/>
      <c r="H27" s="284"/>
      <c r="I27" s="284"/>
    </row>
    <row r="28" spans="1:9" ht="14.4" x14ac:dyDescent="0.3">
      <c r="A28" s="107"/>
      <c r="B28" s="284"/>
      <c r="C28" s="284"/>
      <c r="D28" s="284"/>
      <c r="E28" s="284"/>
      <c r="F28" s="284"/>
      <c r="G28" s="284"/>
      <c r="H28" s="284"/>
      <c r="I28" s="284"/>
    </row>
    <row r="29" spans="1:9" ht="14.4" x14ac:dyDescent="0.3">
      <c r="A29" s="103"/>
      <c r="B29" s="103"/>
      <c r="C29" s="103"/>
      <c r="D29" s="103"/>
      <c r="E29" s="103"/>
      <c r="F29" s="104"/>
      <c r="G29" s="104"/>
      <c r="H29" s="104"/>
      <c r="I29" s="105"/>
    </row>
    <row r="30" spans="1:9" ht="33" customHeight="1" x14ac:dyDescent="0.3">
      <c r="A30" s="287" t="s">
        <v>297</v>
      </c>
      <c r="B30" s="287"/>
      <c r="C30" s="287"/>
      <c r="D30" s="287"/>
      <c r="E30" s="287"/>
      <c r="F30" s="287"/>
      <c r="G30" s="287"/>
      <c r="H30" s="287"/>
      <c r="I30" s="287"/>
    </row>
    <row r="31" spans="1:9" ht="14.4" x14ac:dyDescent="0.3">
      <c r="A31" s="103"/>
      <c r="B31" s="285"/>
      <c r="C31" s="285"/>
      <c r="D31" s="285"/>
      <c r="E31" s="285"/>
      <c r="F31" s="285"/>
      <c r="G31" s="285"/>
      <c r="H31" s="285"/>
      <c r="I31" s="285"/>
    </row>
    <row r="32" spans="1:9" ht="14.4" x14ac:dyDescent="0.3">
      <c r="A32" s="103"/>
      <c r="B32" s="285"/>
      <c r="C32" s="285"/>
      <c r="D32" s="285"/>
      <c r="E32" s="285"/>
      <c r="F32" s="285"/>
      <c r="G32" s="285"/>
      <c r="H32" s="285"/>
      <c r="I32" s="285"/>
    </row>
    <row r="33" spans="1:9" ht="14.4" x14ac:dyDescent="0.3">
      <c r="A33" s="44"/>
      <c r="B33" s="44"/>
      <c r="C33" s="44"/>
      <c r="D33" s="44"/>
      <c r="E33" s="44"/>
      <c r="F33" s="44"/>
      <c r="G33" s="44"/>
      <c r="H33" s="44"/>
      <c r="I33" s="44"/>
    </row>
    <row r="34" spans="1:9" ht="14.4" x14ac:dyDescent="0.3">
      <c r="A34" s="106" t="s">
        <v>298</v>
      </c>
      <c r="B34" s="106"/>
      <c r="C34" s="106"/>
      <c r="D34" s="106"/>
      <c r="E34" s="106"/>
      <c r="F34" s="106"/>
      <c r="G34" s="106"/>
      <c r="H34" s="106"/>
      <c r="I34" s="106"/>
    </row>
    <row r="35" spans="1:9" ht="14.4" x14ac:dyDescent="0.3">
      <c r="A35" s="103"/>
      <c r="B35" s="103" t="s">
        <v>211</v>
      </c>
      <c r="C35" s="108"/>
      <c r="D35" s="103" t="s">
        <v>212</v>
      </c>
      <c r="E35" s="108"/>
      <c r="F35" s="109"/>
      <c r="G35" s="109"/>
      <c r="H35" s="109"/>
      <c r="I35" s="109"/>
    </row>
    <row r="36" spans="1:9" ht="12.6" thickBot="1" x14ac:dyDescent="0.3"/>
    <row r="37" spans="1:9" ht="14.4" x14ac:dyDescent="0.3">
      <c r="A37" s="43" t="s">
        <v>215</v>
      </c>
      <c r="B37" s="43"/>
      <c r="C37" s="43"/>
      <c r="D37" s="43"/>
      <c r="E37" s="43"/>
      <c r="F37" s="43"/>
      <c r="G37" s="43"/>
      <c r="H37" s="43"/>
      <c r="I37" s="43"/>
    </row>
    <row r="38" spans="1:9" ht="14.4" x14ac:dyDescent="0.3">
      <c r="A38" s="44" t="s">
        <v>152</v>
      </c>
      <c r="B38" s="44"/>
      <c r="C38" s="44"/>
      <c r="D38" s="44"/>
      <c r="E38" s="44"/>
      <c r="F38" s="44"/>
      <c r="G38" s="44"/>
      <c r="H38" s="44"/>
      <c r="I38" s="45" t="str">
        <f>'CL_1 - Site Screening'!J70</f>
        <v>IDALS: Issue Date: 09/24/2021</v>
      </c>
    </row>
  </sheetData>
  <sheetProtection algorithmName="SHA-512" hashValue="SwFHfPrLhJNCIZ4bciQLtjC5R/Pal/8nmZoFt8Xz/iSX7tfAo7Z3u7jMG6DdaqPwS3pYezWpUiwS8pjbdpTOAA==" saltValue="8r36ht+oYunH8ehu7dV+ag==" spinCount="100000" sheet="1" selectLockedCells="1"/>
  <mergeCells count="9">
    <mergeCell ref="A30:I30"/>
    <mergeCell ref="B31:I32"/>
    <mergeCell ref="B12:I12"/>
    <mergeCell ref="B15:I15"/>
    <mergeCell ref="A1:I1"/>
    <mergeCell ref="A2:I2"/>
    <mergeCell ref="B18:I18"/>
    <mergeCell ref="B21:I22"/>
    <mergeCell ref="B25:I28"/>
  </mergeCells>
  <printOptions horizontalCentered="1" verticalCentered="1"/>
  <pageMargins left="0.25" right="0.25" top="0.75" bottom="0.75" header="0.3" footer="0.3"/>
  <pageSetup scale="81"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L45"/>
  <sheetViews>
    <sheetView showZeros="0" view="pageBreakPreview" zoomScaleNormal="100" zoomScaleSheetLayoutView="100" workbookViewId="0">
      <selection activeCell="K13" sqref="K13"/>
    </sheetView>
  </sheetViews>
  <sheetFormatPr defaultColWidth="8.875" defaultRowHeight="12" x14ac:dyDescent="0.25"/>
  <cols>
    <col min="1" max="1" width="17.125" style="27" customWidth="1"/>
    <col min="2" max="9" width="9.25" style="27" customWidth="1"/>
    <col min="10" max="10" width="8.875" style="27"/>
    <col min="11" max="11" width="14.25" style="27" customWidth="1"/>
    <col min="12" max="12" width="23.625" style="27" customWidth="1"/>
    <col min="13" max="16384" width="8.875" style="27"/>
  </cols>
  <sheetData>
    <row r="1" spans="1:12" s="18" customFormat="1" ht="13.8" x14ac:dyDescent="0.3">
      <c r="A1" s="270" t="s">
        <v>155</v>
      </c>
      <c r="B1" s="270"/>
      <c r="C1" s="270"/>
      <c r="D1" s="270"/>
      <c r="E1" s="270"/>
      <c r="F1" s="270"/>
      <c r="G1" s="270"/>
      <c r="H1" s="270"/>
      <c r="I1" s="270"/>
      <c r="J1" s="74"/>
    </row>
    <row r="2" spans="1:12" s="18" customFormat="1" ht="13.8" x14ac:dyDescent="0.3">
      <c r="A2" s="269" t="s">
        <v>248</v>
      </c>
      <c r="B2" s="269"/>
      <c r="C2" s="269"/>
      <c r="D2" s="269"/>
      <c r="E2" s="269"/>
      <c r="F2" s="269"/>
      <c r="G2" s="269"/>
      <c r="H2" s="269"/>
      <c r="I2" s="269"/>
    </row>
    <row r="3" spans="1:12" s="18" customFormat="1" ht="39" customHeight="1" x14ac:dyDescent="0.3">
      <c r="A3" s="291" t="s">
        <v>302</v>
      </c>
      <c r="B3" s="291"/>
      <c r="C3" s="291"/>
      <c r="D3" s="291"/>
      <c r="E3" s="291"/>
      <c r="F3" s="291"/>
      <c r="G3" s="291"/>
      <c r="H3" s="291"/>
      <c r="I3" s="291"/>
    </row>
    <row r="4" spans="1:12" s="18" customFormat="1" ht="13.8" x14ac:dyDescent="0.3">
      <c r="A4" s="110"/>
      <c r="B4" s="110"/>
      <c r="C4" s="110"/>
      <c r="D4" s="110"/>
      <c r="E4" s="110"/>
      <c r="F4" s="110"/>
      <c r="G4" s="110"/>
      <c r="H4" s="110"/>
      <c r="I4" s="110"/>
    </row>
    <row r="5" spans="1:12" s="20" customFormat="1" x14ac:dyDescent="0.25">
      <c r="B5" s="21" t="s">
        <v>92</v>
      </c>
      <c r="C5" s="289" t="str">
        <f>'CL_1 - Site Screening'!C3</f>
        <v>Project Name</v>
      </c>
      <c r="D5" s="289"/>
      <c r="E5" s="289"/>
      <c r="F5" s="289"/>
      <c r="G5" s="289"/>
      <c r="H5" s="289"/>
      <c r="I5" s="289"/>
    </row>
    <row r="6" spans="1:12" s="23" customFormat="1" ht="3.6" customHeight="1" x14ac:dyDescent="0.25">
      <c r="B6" s="24"/>
      <c r="C6" s="25"/>
      <c r="D6" s="25"/>
      <c r="E6" s="25"/>
      <c r="F6" s="25"/>
      <c r="G6" s="25"/>
      <c r="H6" s="25"/>
      <c r="I6" s="25"/>
    </row>
    <row r="7" spans="1:12" x14ac:dyDescent="0.25">
      <c r="A7" s="260" t="s">
        <v>51</v>
      </c>
      <c r="B7" s="260"/>
      <c r="C7" s="289" t="str">
        <f>'CL_1 - Site Screening'!C5</f>
        <v>Applicant name</v>
      </c>
      <c r="D7" s="289"/>
      <c r="E7" s="289"/>
      <c r="F7" s="24" t="s">
        <v>53</v>
      </c>
      <c r="G7" s="290">
        <f ca="1">'CL_1 - Site Screening'!G5</f>
        <v>45937</v>
      </c>
      <c r="H7" s="289"/>
      <c r="I7" s="289"/>
    </row>
    <row r="8" spans="1:12" ht="3.6" customHeight="1" x14ac:dyDescent="0.25">
      <c r="A8" s="21"/>
      <c r="B8" s="21"/>
      <c r="C8" s="25"/>
      <c r="D8" s="25"/>
      <c r="E8" s="25"/>
      <c r="F8" s="24"/>
      <c r="G8" s="111"/>
      <c r="H8" s="25"/>
      <c r="I8" s="25"/>
    </row>
    <row r="9" spans="1:12" x14ac:dyDescent="0.25">
      <c r="A9" s="288" t="s">
        <v>311</v>
      </c>
      <c r="B9" s="288"/>
      <c r="C9" s="288"/>
      <c r="D9" s="288"/>
      <c r="E9" s="288"/>
      <c r="F9" s="288"/>
      <c r="G9" s="288"/>
      <c r="H9" s="288"/>
      <c r="I9" s="288"/>
      <c r="J9" s="112"/>
    </row>
    <row r="10" spans="1:12" ht="3.6" customHeight="1" x14ac:dyDescent="0.25">
      <c r="A10" s="40"/>
      <c r="B10" s="40"/>
      <c r="C10" s="40"/>
      <c r="D10" s="40"/>
      <c r="E10" s="40"/>
      <c r="F10" s="40"/>
      <c r="G10" s="40"/>
      <c r="H10" s="40"/>
      <c r="I10" s="40"/>
      <c r="J10" s="40"/>
    </row>
    <row r="11" spans="1:12" ht="12" customHeight="1" x14ac:dyDescent="0.25">
      <c r="A11" s="113" t="s">
        <v>98</v>
      </c>
      <c r="B11" s="114"/>
      <c r="C11" s="114"/>
      <c r="D11" s="114"/>
      <c r="E11" s="114"/>
      <c r="F11" s="114"/>
      <c r="G11" s="114"/>
      <c r="H11" s="114"/>
      <c r="I11" s="114"/>
      <c r="J11" s="40"/>
    </row>
    <row r="12" spans="1:12" ht="12" customHeight="1" x14ac:dyDescent="0.25">
      <c r="A12" s="40"/>
      <c r="B12" s="40"/>
      <c r="C12" s="40"/>
      <c r="D12" s="40"/>
      <c r="E12" s="40"/>
      <c r="F12" s="40"/>
      <c r="G12" s="40"/>
      <c r="H12" s="40"/>
      <c r="I12" s="40"/>
      <c r="J12" s="40"/>
      <c r="K12" s="115" t="s">
        <v>124</v>
      </c>
      <c r="L12" s="116"/>
    </row>
    <row r="13" spans="1:12" ht="12" customHeight="1" x14ac:dyDescent="0.3">
      <c r="A13" s="54" t="s">
        <v>33</v>
      </c>
      <c r="B13" s="40" t="s">
        <v>99</v>
      </c>
      <c r="C13" s="117">
        <f>IF(K13=0,'DE_2 - Det Wtrshed Info'!F46,K13)</f>
        <v>1134.3749999999998</v>
      </c>
      <c r="D13" s="27" t="s">
        <v>40</v>
      </c>
      <c r="E13" s="40"/>
      <c r="F13" s="117"/>
      <c r="G13" s="40"/>
      <c r="H13" s="118"/>
      <c r="I13" s="119" t="str">
        <f>IF(K13&gt;0,"MANUAL"," ")</f>
        <v xml:space="preserve"> </v>
      </c>
      <c r="J13" s="40"/>
      <c r="K13" s="120">
        <v>0</v>
      </c>
      <c r="L13" s="116" t="s">
        <v>127</v>
      </c>
    </row>
    <row r="14" spans="1:12" ht="12" customHeight="1" x14ac:dyDescent="0.25">
      <c r="A14" s="40"/>
      <c r="B14" s="40"/>
      <c r="C14" s="40"/>
      <c r="D14" s="40"/>
      <c r="E14" s="23" t="s">
        <v>142</v>
      </c>
      <c r="F14" s="121"/>
      <c r="G14" s="40" t="s">
        <v>40</v>
      </c>
      <c r="H14" s="40"/>
      <c r="I14" s="40"/>
      <c r="J14" s="40"/>
    </row>
    <row r="15" spans="1:12" ht="12" customHeight="1" x14ac:dyDescent="0.25">
      <c r="A15" s="40"/>
      <c r="B15" s="40"/>
      <c r="C15" s="40"/>
      <c r="D15" s="40"/>
      <c r="E15" s="40"/>
      <c r="F15" s="40"/>
      <c r="G15" s="40"/>
      <c r="H15" s="40"/>
      <c r="I15" s="40"/>
      <c r="J15" s="40"/>
    </row>
    <row r="16" spans="1:12" s="28" customFormat="1" ht="12" customHeight="1" x14ac:dyDescent="0.25">
      <c r="A16" s="122"/>
      <c r="B16" s="59" t="s">
        <v>33</v>
      </c>
      <c r="C16" s="59" t="s">
        <v>100</v>
      </c>
      <c r="D16" s="59" t="s">
        <v>101</v>
      </c>
      <c r="E16" s="59" t="s">
        <v>102</v>
      </c>
      <c r="F16" s="59" t="s">
        <v>103</v>
      </c>
      <c r="G16" s="59" t="s">
        <v>104</v>
      </c>
      <c r="H16" s="59" t="s">
        <v>105</v>
      </c>
      <c r="I16" s="59" t="s">
        <v>106</v>
      </c>
      <c r="J16" s="40"/>
    </row>
    <row r="17" spans="1:12" ht="12" customHeight="1" x14ac:dyDescent="0.25">
      <c r="A17" s="54" t="s">
        <v>107</v>
      </c>
      <c r="B17" s="123">
        <f>'DE_4 - Results'!B15</f>
        <v>0</v>
      </c>
      <c r="C17" s="123">
        <f>'DE_4 - Results'!B16</f>
        <v>0</v>
      </c>
      <c r="D17" s="123">
        <f>'DE_4 - Results'!B17</f>
        <v>0</v>
      </c>
      <c r="E17" s="123">
        <f>'DE_4 - Results'!B18</f>
        <v>0</v>
      </c>
      <c r="F17" s="123">
        <f>'DE_4 - Results'!B19</f>
        <v>0</v>
      </c>
      <c r="G17" s="123">
        <f>'DE_4 - Results'!B20</f>
        <v>0</v>
      </c>
      <c r="H17" s="123">
        <f>'DE_4 - Results'!B21</f>
        <v>0</v>
      </c>
      <c r="I17" s="123">
        <f>'DE_4 - Results'!B22</f>
        <v>0</v>
      </c>
      <c r="J17" s="40"/>
    </row>
    <row r="18" spans="1:12" ht="12" customHeight="1" x14ac:dyDescent="0.25">
      <c r="A18" s="54" t="s">
        <v>108</v>
      </c>
      <c r="B18" s="123">
        <f>'DE_4 - Results'!C15</f>
        <v>0</v>
      </c>
      <c r="C18" s="123">
        <f>'DE_4 - Results'!C16</f>
        <v>0</v>
      </c>
      <c r="D18" s="123">
        <f>'DE_4 - Results'!C17</f>
        <v>0</v>
      </c>
      <c r="E18" s="123">
        <f>'DE_4 - Results'!C18</f>
        <v>0</v>
      </c>
      <c r="F18" s="123">
        <f>'DE_4 - Results'!C19</f>
        <v>0</v>
      </c>
      <c r="G18" s="123">
        <f>'DE_4 - Results'!C20</f>
        <v>0</v>
      </c>
      <c r="H18" s="123">
        <f>'DE_4 - Results'!C21</f>
        <v>0</v>
      </c>
      <c r="I18" s="123">
        <f>'DE_4 - Results'!C22</f>
        <v>0</v>
      </c>
      <c r="J18" s="40"/>
    </row>
    <row r="19" spans="1:12" ht="3.6" customHeight="1" x14ac:dyDescent="0.25">
      <c r="A19" s="54"/>
      <c r="B19" s="123"/>
      <c r="C19" s="123"/>
      <c r="D19" s="123"/>
      <c r="E19" s="123"/>
      <c r="F19" s="123"/>
      <c r="G19" s="123"/>
      <c r="H19" s="123"/>
      <c r="I19" s="123"/>
      <c r="J19" s="40"/>
    </row>
    <row r="20" spans="1:12" ht="12" customHeight="1" x14ac:dyDescent="0.3">
      <c r="A20" s="54" t="s">
        <v>109</v>
      </c>
      <c r="B20" s="118">
        <f>IF(B17=0,0,IF(B18&gt;B17,"!","OK"))</f>
        <v>0</v>
      </c>
      <c r="C20" s="118">
        <f t="shared" ref="C20:I20" si="0">IF(C17=0,0,IF(C18&gt;C17,"!","OK"))</f>
        <v>0</v>
      </c>
      <c r="D20" s="118">
        <f t="shared" si="0"/>
        <v>0</v>
      </c>
      <c r="E20" s="118">
        <f t="shared" si="0"/>
        <v>0</v>
      </c>
      <c r="F20" s="118">
        <f t="shared" si="0"/>
        <v>0</v>
      </c>
      <c r="G20" s="118">
        <f t="shared" si="0"/>
        <v>0</v>
      </c>
      <c r="H20" s="118">
        <f t="shared" si="0"/>
        <v>0</v>
      </c>
      <c r="I20" s="118">
        <f t="shared" si="0"/>
        <v>0</v>
      </c>
      <c r="J20" s="40"/>
    </row>
    <row r="21" spans="1:12" ht="12" customHeight="1" x14ac:dyDescent="0.25">
      <c r="A21" s="40"/>
      <c r="B21" s="40"/>
      <c r="C21" s="40"/>
      <c r="D21" s="119"/>
      <c r="E21" s="119" t="str">
        <f>IF(K21&gt;0,"MANUAL"," ")</f>
        <v xml:space="preserve"> </v>
      </c>
      <c r="F21" s="119" t="str">
        <f>IF(K22&gt;0,"MANUAL"," ")</f>
        <v xml:space="preserve"> </v>
      </c>
      <c r="G21" s="40"/>
      <c r="H21" s="40"/>
      <c r="I21" s="40"/>
      <c r="J21" s="40"/>
      <c r="K21" s="124"/>
      <c r="L21" s="125"/>
    </row>
    <row r="22" spans="1:12" ht="12" customHeight="1" x14ac:dyDescent="0.25">
      <c r="A22" s="126" t="s">
        <v>183</v>
      </c>
      <c r="B22" s="127"/>
      <c r="C22" s="127"/>
      <c r="D22" s="127"/>
      <c r="E22" s="127"/>
      <c r="F22" s="127"/>
      <c r="G22" s="127"/>
      <c r="H22" s="127"/>
      <c r="I22" s="127"/>
      <c r="J22" s="40"/>
      <c r="K22" s="124"/>
      <c r="L22" s="125"/>
    </row>
    <row r="23" spans="1:12" ht="12" customHeight="1" x14ac:dyDescent="0.25">
      <c r="A23" s="54"/>
      <c r="B23" s="40"/>
      <c r="C23" s="40"/>
      <c r="D23" s="40"/>
      <c r="E23" s="40"/>
      <c r="F23" s="40"/>
      <c r="G23" s="40"/>
      <c r="H23" s="40"/>
      <c r="I23" s="40"/>
      <c r="J23" s="40"/>
    </row>
    <row r="24" spans="1:12" ht="12" customHeight="1" x14ac:dyDescent="0.25">
      <c r="B24" s="40"/>
      <c r="C24" s="40"/>
      <c r="D24" s="20" t="s">
        <v>184</v>
      </c>
      <c r="E24" s="128"/>
      <c r="F24" s="27" t="s">
        <v>40</v>
      </c>
      <c r="G24" s="22"/>
      <c r="H24" s="40"/>
      <c r="I24" s="40"/>
      <c r="J24" s="40"/>
    </row>
    <row r="25" spans="1:12" ht="12" customHeight="1" x14ac:dyDescent="0.25">
      <c r="B25" s="40"/>
      <c r="C25" s="40"/>
      <c r="D25" s="20" t="s">
        <v>178</v>
      </c>
      <c r="E25" s="128"/>
      <c r="G25" s="22"/>
      <c r="H25" s="40"/>
      <c r="I25" s="40"/>
      <c r="J25" s="40"/>
    </row>
    <row r="26" spans="1:12" ht="12" customHeight="1" x14ac:dyDescent="0.25">
      <c r="A26" s="40"/>
      <c r="B26" s="40"/>
      <c r="C26" s="40"/>
      <c r="D26" s="22"/>
      <c r="E26" s="129"/>
      <c r="H26" s="40"/>
      <c r="I26" s="40"/>
      <c r="J26" s="40"/>
    </row>
    <row r="27" spans="1:12" ht="12" customHeight="1" x14ac:dyDescent="0.25">
      <c r="A27" s="40"/>
      <c r="D27" s="23" t="s">
        <v>185</v>
      </c>
      <c r="E27" s="130"/>
      <c r="F27" s="131" t="s">
        <v>40</v>
      </c>
      <c r="G27" s="22"/>
      <c r="H27" s="40"/>
      <c r="I27" s="40"/>
      <c r="J27" s="40"/>
    </row>
    <row r="28" spans="1:12" ht="12" customHeight="1" x14ac:dyDescent="0.25">
      <c r="A28" s="40"/>
      <c r="C28" s="40"/>
      <c r="D28" s="23" t="s">
        <v>186</v>
      </c>
      <c r="E28" s="130"/>
      <c r="F28" s="131" t="s">
        <v>40</v>
      </c>
      <c r="G28" s="39" t="s">
        <v>187</v>
      </c>
      <c r="H28" s="40"/>
      <c r="I28" s="40"/>
      <c r="J28" s="40"/>
    </row>
    <row r="29" spans="1:12" ht="12" customHeight="1" x14ac:dyDescent="0.25">
      <c r="A29" s="40"/>
      <c r="B29" s="40"/>
      <c r="C29" s="40"/>
      <c r="D29" s="40"/>
      <c r="E29" s="40"/>
      <c r="F29" s="40"/>
      <c r="G29" s="40"/>
      <c r="H29" s="40"/>
      <c r="I29" s="40"/>
      <c r="J29" s="40"/>
    </row>
    <row r="30" spans="1:12" ht="12" customHeight="1" x14ac:dyDescent="0.25">
      <c r="A30" s="40"/>
      <c r="B30" s="40"/>
      <c r="C30" s="40"/>
      <c r="D30" s="40"/>
      <c r="E30" s="40"/>
      <c r="F30" s="40"/>
      <c r="G30" s="40"/>
      <c r="H30" s="40"/>
      <c r="I30" s="40"/>
      <c r="J30" s="40"/>
    </row>
    <row r="31" spans="1:12" ht="12" customHeight="1" x14ac:dyDescent="0.25">
      <c r="A31" s="132" t="s">
        <v>112</v>
      </c>
      <c r="B31" s="132"/>
      <c r="C31" s="132"/>
      <c r="D31" s="132"/>
      <c r="E31" s="132"/>
      <c r="F31" s="132"/>
      <c r="G31" s="132"/>
      <c r="H31" s="132"/>
      <c r="I31" s="132"/>
      <c r="J31" s="40"/>
    </row>
    <row r="32" spans="1:12" ht="24" customHeight="1" x14ac:dyDescent="0.25">
      <c r="A32" s="40"/>
      <c r="B32" s="40"/>
      <c r="C32" s="40"/>
      <c r="D32" s="24" t="s">
        <v>114</v>
      </c>
      <c r="E32" s="133" t="s">
        <v>115</v>
      </c>
      <c r="G32" s="40"/>
      <c r="H32" s="40"/>
      <c r="I32" s="40"/>
      <c r="J32" s="40"/>
    </row>
    <row r="33" spans="1:10" ht="12" customHeight="1" x14ac:dyDescent="0.25">
      <c r="B33" s="40"/>
      <c r="C33" s="40"/>
      <c r="D33" s="23" t="s">
        <v>113</v>
      </c>
      <c r="E33" s="134"/>
      <c r="G33" s="23" t="s">
        <v>120</v>
      </c>
      <c r="H33" s="134"/>
      <c r="I33" s="25" t="s">
        <v>12</v>
      </c>
      <c r="J33" s="40"/>
    </row>
    <row r="34" spans="1:10" ht="12" customHeight="1" x14ac:dyDescent="0.25">
      <c r="B34" s="40"/>
      <c r="C34" s="40"/>
      <c r="D34" s="23" t="s">
        <v>116</v>
      </c>
      <c r="E34" s="134"/>
      <c r="G34" s="40"/>
      <c r="H34" s="40"/>
      <c r="I34" s="40"/>
      <c r="J34" s="40"/>
    </row>
    <row r="35" spans="1:10" ht="12" customHeight="1" x14ac:dyDescent="0.25">
      <c r="B35" s="40"/>
      <c r="C35" s="40"/>
      <c r="D35" s="23" t="s">
        <v>117</v>
      </c>
      <c r="E35" s="134"/>
      <c r="G35" s="40"/>
      <c r="H35" s="40"/>
      <c r="I35" s="40"/>
      <c r="J35" s="40"/>
    </row>
    <row r="36" spans="1:10" x14ac:dyDescent="0.25">
      <c r="B36" s="28"/>
      <c r="C36" s="26"/>
      <c r="D36" s="23"/>
      <c r="E36" s="26"/>
      <c r="G36" s="28"/>
      <c r="I36" s="28"/>
      <c r="J36" s="28"/>
    </row>
    <row r="37" spans="1:10" ht="12.6" thickBot="1" x14ac:dyDescent="0.3">
      <c r="A37" s="28"/>
      <c r="B37" s="28"/>
      <c r="C37" s="26"/>
      <c r="D37" s="28"/>
      <c r="E37" s="28"/>
      <c r="F37" s="28"/>
      <c r="G37" s="28"/>
      <c r="H37" s="28"/>
      <c r="I37" s="28"/>
      <c r="J37" s="28"/>
    </row>
    <row r="38" spans="1:10" ht="14.4" x14ac:dyDescent="0.3">
      <c r="A38" s="43" t="s">
        <v>249</v>
      </c>
      <c r="B38" s="43"/>
      <c r="C38" s="43"/>
      <c r="D38" s="43"/>
      <c r="E38" s="43"/>
      <c r="F38" s="43"/>
      <c r="G38" s="43"/>
      <c r="H38" s="43"/>
      <c r="I38" s="43"/>
    </row>
    <row r="39" spans="1:10" ht="14.4" x14ac:dyDescent="0.3">
      <c r="A39" s="44" t="s">
        <v>217</v>
      </c>
      <c r="B39" s="44"/>
      <c r="C39" s="44"/>
      <c r="D39" s="44"/>
      <c r="E39" s="44"/>
      <c r="F39" s="44"/>
      <c r="G39" s="44"/>
      <c r="H39" s="44"/>
      <c r="I39" s="45" t="str">
        <f>'CL_1 - Site Screening'!J70</f>
        <v>IDALS: Issue Date: 09/24/2021</v>
      </c>
    </row>
    <row r="40" spans="1:10" x14ac:dyDescent="0.25">
      <c r="A40" s="28"/>
      <c r="B40" s="28"/>
      <c r="C40" s="28"/>
      <c r="D40" s="28"/>
      <c r="E40" s="26"/>
      <c r="F40" s="28"/>
      <c r="G40" s="28"/>
      <c r="H40" s="28"/>
      <c r="I40" s="28"/>
      <c r="J40" s="28"/>
    </row>
    <row r="41" spans="1:10" x14ac:dyDescent="0.25">
      <c r="A41" s="28"/>
      <c r="B41" s="28"/>
      <c r="C41" s="28"/>
      <c r="D41" s="28"/>
      <c r="E41" s="26"/>
      <c r="F41" s="28"/>
      <c r="G41" s="28"/>
      <c r="H41" s="28"/>
      <c r="I41" s="28"/>
      <c r="J41" s="28"/>
    </row>
    <row r="42" spans="1:10" x14ac:dyDescent="0.25">
      <c r="A42" s="28"/>
      <c r="B42" s="28"/>
      <c r="C42" s="28"/>
      <c r="D42" s="28"/>
      <c r="E42" s="26"/>
      <c r="F42" s="28"/>
      <c r="G42" s="28"/>
      <c r="H42" s="28"/>
      <c r="I42" s="28"/>
      <c r="J42" s="28"/>
    </row>
    <row r="43" spans="1:10" x14ac:dyDescent="0.25">
      <c r="A43" s="28"/>
      <c r="B43" s="28"/>
      <c r="C43" s="28"/>
      <c r="D43" s="28"/>
      <c r="E43" s="26"/>
      <c r="F43" s="28"/>
      <c r="G43" s="28"/>
      <c r="H43" s="28"/>
      <c r="I43" s="28"/>
      <c r="J43" s="28"/>
    </row>
    <row r="44" spans="1:10" x14ac:dyDescent="0.25">
      <c r="A44" s="28"/>
      <c r="B44" s="28"/>
      <c r="C44" s="28"/>
      <c r="D44" s="28"/>
      <c r="E44" s="26"/>
      <c r="F44" s="28"/>
      <c r="G44" s="28"/>
      <c r="H44" s="28"/>
      <c r="I44" s="28"/>
      <c r="J44" s="28"/>
    </row>
    <row r="45" spans="1:10" x14ac:dyDescent="0.25">
      <c r="A45" s="28"/>
      <c r="B45" s="28"/>
      <c r="C45" s="28"/>
      <c r="D45" s="28"/>
      <c r="E45" s="26"/>
      <c r="F45" s="28"/>
      <c r="G45" s="28"/>
      <c r="H45" s="28"/>
      <c r="I45" s="28"/>
      <c r="J45" s="28"/>
    </row>
  </sheetData>
  <sheetProtection algorithmName="SHA-512" hashValue="HVN2PnaNn2EMgnv0Jf4pAlfhnciz47aBSwGoS4/qIefBd6XOr8iwtTdLv1vZu23GzRf1FgFUOR+XS1tW+4fayQ==" saltValue="Dw0WZ1Tmf+v8quFzcLjakA==" spinCount="100000" sheet="1" selectLockedCells="1"/>
  <mergeCells count="8">
    <mergeCell ref="A2:I2"/>
    <mergeCell ref="A9:I9"/>
    <mergeCell ref="A1:I1"/>
    <mergeCell ref="C5:I5"/>
    <mergeCell ref="A7:B7"/>
    <mergeCell ref="C7:E7"/>
    <mergeCell ref="G7:I7"/>
    <mergeCell ref="A3:I3"/>
  </mergeCells>
  <conditionalFormatting sqref="H13 G27:G28">
    <cfRule type="cellIs" dxfId="11" priority="28" operator="equal">
      <formula>"!"</formula>
    </cfRule>
    <cfRule type="cellIs" dxfId="10" priority="29" operator="equal">
      <formula>"OK"</formula>
    </cfRule>
  </conditionalFormatting>
  <conditionalFormatting sqref="C20:I20">
    <cfRule type="cellIs" dxfId="9" priority="26" operator="equal">
      <formula>"!"</formula>
    </cfRule>
    <cfRule type="cellIs" dxfId="8" priority="27" operator="equal">
      <formula>"OK"</formula>
    </cfRule>
  </conditionalFormatting>
  <conditionalFormatting sqref="H33:I33">
    <cfRule type="duplicateValues" dxfId="7" priority="8"/>
  </conditionalFormatting>
  <conditionalFormatting sqref="G24:G25">
    <cfRule type="cellIs" dxfId="6" priority="5" operator="equal">
      <formula>"ED"</formula>
    </cfRule>
    <cfRule type="cellIs" dxfId="5" priority="6" operator="equal">
      <formula>"!"</formula>
    </cfRule>
    <cfRule type="cellIs" dxfId="4" priority="7" operator="equal">
      <formula>"OK"</formula>
    </cfRule>
  </conditionalFormatting>
  <conditionalFormatting sqref="B20">
    <cfRule type="cellIs" dxfId="3" priority="3" operator="equal">
      <formula>"!"</formula>
    </cfRule>
    <cfRule type="cellIs" dxfId="2" priority="4" operator="equal">
      <formula>"OK"</formula>
    </cfRule>
  </conditionalFormatting>
  <printOptions horizontalCentered="1" verticalCentered="1"/>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CL_1 - Site Screening</vt:lpstr>
      <vt:lpstr>WQ_1 - Design Calc 1</vt:lpstr>
      <vt:lpstr>WQ_2 - Design Calc 2</vt:lpstr>
      <vt:lpstr>WQ_3 - Design Calc 3</vt:lpstr>
      <vt:lpstr>WQ_4 - Design Calc 4</vt:lpstr>
      <vt:lpstr>CL_2 - Project Review</vt:lpstr>
      <vt:lpstr>CL_2 - Project Review (2)</vt:lpstr>
      <vt:lpstr>DE_1 - Det Design Summary</vt:lpstr>
      <vt:lpstr>DE_2 - Det Wtrshed Info</vt:lpstr>
      <vt:lpstr>DE_3 - Det Hydrology</vt:lpstr>
      <vt:lpstr>DE_4 - Results</vt:lpstr>
      <vt:lpstr>'CL_1 - Site Screening'!Print_Area</vt:lpstr>
      <vt:lpstr>'CL_2 - Project Review'!Print_Area</vt:lpstr>
      <vt:lpstr>'CL_2 - Project Review (2)'!Print_Area</vt:lpstr>
      <vt:lpstr>'DE_1 - Det Design Summary'!Print_Area</vt:lpstr>
      <vt:lpstr>'DE_2 - Det Wtrshed Info'!Print_Area</vt:lpstr>
      <vt:lpstr>'DE_3 - Det Hydrology'!Print_Area</vt:lpstr>
      <vt:lpstr>'DE_4 - Results'!Print_Area</vt:lpstr>
      <vt:lpstr>DISCLAIMER!Print_Area</vt:lpstr>
      <vt:lpstr>'WQ_1 - Design Calc 1'!Print_Area</vt:lpstr>
      <vt:lpstr>'WQ_2 - Design Calc 2'!Print_Area</vt:lpstr>
      <vt:lpstr>'WQ_3 - Design Calc 3'!Print_Area</vt:lpstr>
      <vt:lpstr>'WQ_4 - Design Calc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Pierce</dc:creator>
  <cp:lastModifiedBy>Conroy, Colleen [DNR]</cp:lastModifiedBy>
  <cp:lastPrinted>2020-06-18T16:45:42Z</cp:lastPrinted>
  <dcterms:created xsi:type="dcterms:W3CDTF">2017-07-05T15:47:13Z</dcterms:created>
  <dcterms:modified xsi:type="dcterms:W3CDTF">2025-10-07T21:05:15Z</dcterms:modified>
</cp:coreProperties>
</file>