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C:\Users\cconroy\Downloads\"/>
    </mc:Choice>
  </mc:AlternateContent>
  <xr:revisionPtr revIDLastSave="0" documentId="13_ncr:1_{1631B8E2-BEB5-43FD-95A6-1C9129FD4C1E}" xr6:coauthVersionLast="36" xr6:coauthVersionMax="36" xr10:uidLastSave="{00000000-0000-0000-0000-000000000000}"/>
  <bookViews>
    <workbookView xWindow="28680" yWindow="-11796" windowWidth="29040" windowHeight="17640" tabRatio="919" xr2:uid="{00000000-000D-0000-FFFF-FFFF00000000}"/>
  </bookViews>
  <sheets>
    <sheet name="DISCLAIMER" sheetId="11" r:id="rId1"/>
    <sheet name="CL_1 - Site Screening" sheetId="3" r:id="rId2"/>
    <sheet name="DWS - Report Form" sheetId="17" r:id="rId3"/>
    <sheet name="CL_2 - Project Review" sheetId="14" r:id="rId4"/>
    <sheet name="CL_2 - Project Review (2)" sheetId="15" r:id="rId5"/>
    <sheet name="DE_1 - Det Design Summary" sheetId="10" r:id="rId6"/>
    <sheet name="DE_2 - Det Wtrshed Info" sheetId="4" r:id="rId7"/>
    <sheet name="DE_3 - Det Hydrology" sheetId="5" r:id="rId8"/>
    <sheet name="DE_4 - Results" sheetId="8" r:id="rId9"/>
  </sheets>
  <definedNames>
    <definedName name="_xlnm.Print_Area" localSheetId="1">'CL_1 - Site Screening'!$A$1:$J$70</definedName>
    <definedName name="_xlnm.Print_Area" localSheetId="3">'CL_2 - Project Review'!$A$1:$I$48</definedName>
    <definedName name="_xlnm.Print_Area" localSheetId="4">'CL_2 - Project Review (2)'!$A$1:$I$49</definedName>
    <definedName name="_xlnm.Print_Area" localSheetId="5">'DE_1 - Det Design Summary'!$A$1:$I$39</definedName>
    <definedName name="_xlnm.Print_Area" localSheetId="6">'DE_2 - Det Wtrshed Info'!$A$1:$G$52</definedName>
    <definedName name="_xlnm.Print_Area" localSheetId="7">'DE_3 - Det Hydrology'!$A$1:$H$49</definedName>
    <definedName name="_xlnm.Print_Area" localSheetId="8">'DE_4 - Results'!$A$1:$G$45</definedName>
    <definedName name="_xlnm.Print_Area" localSheetId="0">DISCLAIMER!$A$1:$J$58</definedName>
    <definedName name="_xlnm.Print_Area" localSheetId="2">'DWS - Report Form'!$A$1:$K$87</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5" i="17" l="1"/>
  <c r="F35" i="17"/>
  <c r="I35" i="17" l="1"/>
  <c r="M39" i="5"/>
  <c r="J47" i="17" l="1"/>
  <c r="I39" i="17"/>
  <c r="B26" i="17"/>
  <c r="J39" i="17" l="1"/>
  <c r="D15" i="17"/>
  <c r="F18" i="14"/>
  <c r="F12" i="14" l="1"/>
  <c r="F9" i="14"/>
  <c r="E66" i="17" l="1"/>
  <c r="F66" i="17"/>
  <c r="G66" i="17"/>
  <c r="H66" i="17"/>
  <c r="I66" i="17"/>
  <c r="J66" i="17"/>
  <c r="K66" i="17"/>
  <c r="E67" i="17"/>
  <c r="F67" i="17"/>
  <c r="G67" i="17"/>
  <c r="H67" i="17"/>
  <c r="I67" i="17"/>
  <c r="J67" i="17"/>
  <c r="K67" i="17"/>
  <c r="E68" i="17"/>
  <c r="F68" i="17"/>
  <c r="G68" i="17"/>
  <c r="H68" i="17"/>
  <c r="I68" i="17"/>
  <c r="J68" i="17"/>
  <c r="K68" i="17"/>
  <c r="E69" i="17"/>
  <c r="F69" i="17"/>
  <c r="G69" i="17"/>
  <c r="H69" i="17"/>
  <c r="I69" i="17"/>
  <c r="J69" i="17"/>
  <c r="K69" i="17"/>
  <c r="E70" i="17"/>
  <c r="F70" i="17"/>
  <c r="G70" i="17"/>
  <c r="H70" i="17"/>
  <c r="I70" i="17"/>
  <c r="J70" i="17"/>
  <c r="K70" i="17"/>
  <c r="E71" i="17"/>
  <c r="F71" i="17"/>
  <c r="G71" i="17"/>
  <c r="H71" i="17"/>
  <c r="I71" i="17"/>
  <c r="J71" i="17"/>
  <c r="K71" i="17"/>
  <c r="E72" i="17"/>
  <c r="F72" i="17"/>
  <c r="G72" i="17"/>
  <c r="H72" i="17"/>
  <c r="I72" i="17"/>
  <c r="J72" i="17"/>
  <c r="K72" i="17"/>
  <c r="E73" i="17"/>
  <c r="F73" i="17"/>
  <c r="G73" i="17"/>
  <c r="H73" i="17"/>
  <c r="I73" i="17"/>
  <c r="J73" i="17"/>
  <c r="K73" i="17"/>
  <c r="E74" i="17"/>
  <c r="F74" i="17"/>
  <c r="G74" i="17"/>
  <c r="H74" i="17"/>
  <c r="I74" i="17"/>
  <c r="J74" i="17"/>
  <c r="K74" i="17"/>
  <c r="E75" i="17"/>
  <c r="F75" i="17"/>
  <c r="G75" i="17"/>
  <c r="H75" i="17"/>
  <c r="I75" i="17"/>
  <c r="J75" i="17"/>
  <c r="K75" i="17"/>
  <c r="E76" i="17"/>
  <c r="F76" i="17"/>
  <c r="G76" i="17"/>
  <c r="H76" i="17"/>
  <c r="I76" i="17"/>
  <c r="J76" i="17"/>
  <c r="K76" i="17"/>
  <c r="H60" i="17"/>
  <c r="I53" i="17"/>
  <c r="K55" i="17" s="1"/>
  <c r="I43" i="17" l="1"/>
  <c r="J43" i="17" s="1"/>
  <c r="J26" i="17"/>
  <c r="J29" i="17" s="1"/>
  <c r="D74" i="17"/>
  <c r="D75" i="17"/>
  <c r="D76" i="17"/>
  <c r="D77" i="17"/>
  <c r="D67" i="17"/>
  <c r="D68" i="17"/>
  <c r="D69" i="17"/>
  <c r="D70" i="17"/>
  <c r="D71" i="17"/>
  <c r="D72" i="17"/>
  <c r="D73" i="17"/>
  <c r="D66" i="17"/>
  <c r="K87" i="17"/>
  <c r="F15" i="17"/>
  <c r="B2" i="17"/>
  <c r="F24" i="14" l="1"/>
  <c r="G15" i="17"/>
  <c r="F15" i="14" s="1"/>
  <c r="I49" i="15"/>
  <c r="I48" i="14"/>
  <c r="C18" i="10" l="1"/>
  <c r="B18" i="10"/>
  <c r="G45" i="8" l="1"/>
  <c r="H49" i="5"/>
  <c r="G52" i="4"/>
  <c r="I39" i="10"/>
  <c r="M41" i="5" l="1"/>
  <c r="B41" i="5" s="1"/>
  <c r="M46" i="5" l="1"/>
  <c r="M45" i="5"/>
  <c r="B45" i="5" s="1"/>
  <c r="M44" i="5"/>
  <c r="B44" i="5" s="1"/>
  <c r="M43" i="5"/>
  <c r="B43" i="5" s="1"/>
  <c r="M42" i="5"/>
  <c r="B42" i="5" s="1"/>
  <c r="F39" i="5" l="1"/>
  <c r="C46" i="5"/>
  <c r="C40" i="5"/>
  <c r="C41" i="5"/>
  <c r="D41" i="5" s="1"/>
  <c r="C42" i="5"/>
  <c r="C43" i="5"/>
  <c r="C44" i="5"/>
  <c r="C45" i="5"/>
  <c r="C39" i="5"/>
  <c r="B17" i="8"/>
  <c r="B18" i="8"/>
  <c r="B19" i="8"/>
  <c r="B20" i="8"/>
  <c r="B21" i="8"/>
  <c r="B46" i="5"/>
  <c r="A36" i="5"/>
  <c r="B22" i="8" l="1"/>
  <c r="D33" i="5"/>
  <c r="B39" i="5" s="1"/>
  <c r="E33" i="5"/>
  <c r="M40" i="5" s="1"/>
  <c r="B40" i="5" s="1"/>
  <c r="B16" i="8" l="1"/>
  <c r="B15" i="8"/>
  <c r="B17" i="10" s="1"/>
  <c r="B20" i="10" s="1"/>
  <c r="D39" i="5"/>
  <c r="E39" i="5" s="1"/>
  <c r="G39" i="5" l="1"/>
  <c r="H39" i="5" s="1"/>
  <c r="F29" i="8"/>
  <c r="E29" i="8" l="1"/>
  <c r="G29" i="8" s="1"/>
  <c r="F30" i="8"/>
  <c r="F33" i="8"/>
  <c r="F32" i="8"/>
  <c r="F31" i="8"/>
  <c r="F46" i="4"/>
  <c r="F30" i="4"/>
  <c r="F21" i="10"/>
  <c r="E21" i="10"/>
  <c r="I13" i="10"/>
  <c r="I18" i="10" l="1"/>
  <c r="H18" i="10"/>
  <c r="G18" i="10"/>
  <c r="F18" i="10"/>
  <c r="E18" i="10"/>
  <c r="D18" i="10"/>
  <c r="C7" i="10"/>
  <c r="C5" i="10"/>
  <c r="B4" i="4"/>
  <c r="B4" i="8" l="1"/>
  <c r="B4" i="5"/>
  <c r="G5" i="3"/>
  <c r="F34" i="8"/>
  <c r="F35" i="8"/>
  <c r="F36" i="8"/>
  <c r="D31" i="8"/>
  <c r="D32" i="8"/>
  <c r="D33" i="8"/>
  <c r="D34" i="8"/>
  <c r="D35" i="8"/>
  <c r="D36" i="8"/>
  <c r="D30" i="8"/>
  <c r="F41" i="5"/>
  <c r="F42" i="5"/>
  <c r="F43" i="5"/>
  <c r="F44" i="5"/>
  <c r="F45" i="5"/>
  <c r="F46" i="5"/>
  <c r="F40" i="5"/>
  <c r="D43" i="5"/>
  <c r="E43" i="5" s="1"/>
  <c r="D44" i="5"/>
  <c r="E44" i="5" s="1"/>
  <c r="D45" i="5"/>
  <c r="E45" i="5" s="1"/>
  <c r="D46" i="5"/>
  <c r="E46" i="5" s="1"/>
  <c r="D17" i="10"/>
  <c r="D20" i="10" s="1"/>
  <c r="E17" i="10"/>
  <c r="E20" i="10" s="1"/>
  <c r="F17" i="10"/>
  <c r="F20" i="10" s="1"/>
  <c r="C44" i="4"/>
  <c r="C28" i="4"/>
  <c r="C13" i="4"/>
  <c r="C14" i="4" s="1"/>
  <c r="K2" i="17" l="1"/>
  <c r="I3" i="14"/>
  <c r="I3" i="15"/>
  <c r="G44" i="5"/>
  <c r="H44" i="5" s="1"/>
  <c r="G45" i="5"/>
  <c r="H45" i="5" s="1"/>
  <c r="G46" i="5"/>
  <c r="C45" i="4"/>
  <c r="F44" i="4" s="1"/>
  <c r="D42" i="5"/>
  <c r="E42" i="5" s="1"/>
  <c r="G42" i="5" s="1"/>
  <c r="D40" i="5"/>
  <c r="E40" i="5" s="1"/>
  <c r="H17" i="10"/>
  <c r="H20" i="10" s="1"/>
  <c r="G43" i="5"/>
  <c r="E41" i="5"/>
  <c r="G41" i="5" s="1"/>
  <c r="H41" i="5" s="1"/>
  <c r="I17" i="10"/>
  <c r="I20" i="10" s="1"/>
  <c r="G17" i="10"/>
  <c r="G20" i="10" s="1"/>
  <c r="D46" i="4"/>
  <c r="C29" i="4"/>
  <c r="G4" i="4"/>
  <c r="G7" i="10"/>
  <c r="C9" i="5"/>
  <c r="C9" i="8"/>
  <c r="F15" i="8" s="1"/>
  <c r="B29" i="8" s="1"/>
  <c r="D29" i="8" s="1"/>
  <c r="G4" i="5"/>
  <c r="F4" i="8"/>
  <c r="D30" i="4"/>
  <c r="E32" i="8" l="1"/>
  <c r="G32" i="8" s="1"/>
  <c r="H42" i="5"/>
  <c r="E36" i="8"/>
  <c r="G36" i="8" s="1"/>
  <c r="H46" i="5"/>
  <c r="E33" i="8"/>
  <c r="G33" i="8" s="1"/>
  <c r="H43" i="5"/>
  <c r="E34" i="8"/>
  <c r="G34" i="8" s="1"/>
  <c r="F17" i="8"/>
  <c r="B31" i="8" s="1"/>
  <c r="C17" i="10"/>
  <c r="C20" i="10" s="1"/>
  <c r="E35" i="8"/>
  <c r="G35" i="8" s="1"/>
  <c r="G40" i="5"/>
  <c r="D30" i="5"/>
  <c r="D31" i="5" s="1"/>
  <c r="E30" i="5"/>
  <c r="E31" i="5" s="1"/>
  <c r="G47" i="4"/>
  <c r="F11" i="5" s="1"/>
  <c r="F45" i="4"/>
  <c r="C13" i="10" s="1"/>
  <c r="E31" i="8"/>
  <c r="G31" i="8" s="1"/>
  <c r="F20" i="8"/>
  <c r="B34" i="8" s="1"/>
  <c r="F18" i="8"/>
  <c r="B32" i="8" s="1"/>
  <c r="F19" i="8"/>
  <c r="B33" i="8" s="1"/>
  <c r="F16" i="8"/>
  <c r="B30" i="8" s="1"/>
  <c r="F21" i="8"/>
  <c r="B35" i="8" s="1"/>
  <c r="F22" i="8"/>
  <c r="B36" i="8" s="1"/>
  <c r="D47" i="4"/>
  <c r="F9" i="5"/>
  <c r="E30" i="8" l="1"/>
  <c r="G30" i="8" s="1"/>
  <c r="H40" i="5"/>
  <c r="C10" i="5"/>
  <c r="F10" i="5"/>
  <c r="D12" i="5"/>
  <c r="D11" i="5"/>
  <c r="F28" i="4"/>
  <c r="F29" i="4" s="1"/>
  <c r="D31" i="4" l="1"/>
  <c r="G3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E13" authorId="0" shapeId="0" xr:uid="{70F0E8AF-2313-4059-8CAC-E1B52949031C}">
      <text>
        <r>
          <rPr>
            <sz val="9"/>
            <color indexed="81"/>
            <rFont val="Tahoma"/>
            <family val="2"/>
          </rPr>
          <t>Mark with "X" as applicable</t>
        </r>
      </text>
    </comment>
    <comment ref="A22" authorId="0" shapeId="0" xr:uid="{A28B9102-7A8B-4D21-AB4C-F6C93CCE9092}">
      <text>
        <r>
          <rPr>
            <sz val="9"/>
            <color indexed="81"/>
            <rFont val="Tahoma"/>
            <family val="2"/>
          </rPr>
          <t>i.e. Other tests that would indicate soil permeability</t>
        </r>
      </text>
    </comment>
    <comment ref="E24" authorId="0" shapeId="0" xr:uid="{FDE20617-1CCA-4852-A3E1-4055A7E8E739}">
      <text>
        <r>
          <rPr>
            <sz val="9"/>
            <color indexed="81"/>
            <rFont val="Tahoma"/>
            <family val="2"/>
          </rPr>
          <t xml:space="preserve">Example, 1-2%
</t>
        </r>
      </text>
    </comment>
    <comment ref="D58" authorId="0" shapeId="0" xr:uid="{6E783EA1-DBC8-4818-B7D7-5F848963CBD4}">
      <text>
        <r>
          <rPr>
            <sz val="9"/>
            <color indexed="81"/>
            <rFont val="Tahoma"/>
            <family val="2"/>
          </rPr>
          <t>City or county where local stormwater regulations must be met</t>
        </r>
      </text>
    </comment>
    <comment ref="F59" authorId="0" shapeId="0" xr:uid="{87B501F1-119B-405F-9160-41F5A054AA96}">
      <text>
        <r>
          <rPr>
            <sz val="9"/>
            <color indexed="81"/>
            <rFont val="Tahoma"/>
            <family val="2"/>
          </rPr>
          <t>Example: "Release rates at pre-settlement for similar storm event or 5-yr existing condition, whichever is less."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C13" authorId="0" shapeId="0" xr:uid="{504AF0BD-1C04-4EB8-A288-F2EB5AB05386}">
      <text>
        <r>
          <rPr>
            <sz val="9"/>
            <color indexed="81"/>
            <rFont val="Tahoma"/>
            <family val="2"/>
          </rPr>
          <t>These values pull automatically from the DE_1 and Step 4 spreadsheets.  It is recommended to complete these sheets.
In special circumstances, data can be entered manually at right.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I10" authorId="0" shapeId="0" xr:uid="{21392C0C-FD46-4C8E-B24E-527B3028C0A8}">
      <text>
        <r>
          <rPr>
            <sz val="9"/>
            <color indexed="81"/>
            <rFont val="Tahoma"/>
            <family val="2"/>
          </rPr>
          <t>Background CN data used for different land uses and soil types.  Not to be edited.</t>
        </r>
      </text>
    </comment>
    <comment ref="D13" authorId="0" shapeId="0" xr:uid="{AE1C50B1-0115-4C05-922B-BD1D2594A37C}">
      <text>
        <r>
          <rPr>
            <sz val="9"/>
            <color indexed="81"/>
            <rFont val="Tahoma"/>
            <family val="2"/>
          </rPr>
          <t>Calculates when data above is filled</t>
        </r>
      </text>
    </comment>
    <comment ref="I16" authorId="0" shapeId="0" xr:uid="{CBB65ABA-B58D-49B1-9234-4F7068B1C8B5}">
      <text>
        <r>
          <rPr>
            <sz val="9"/>
            <color indexed="81"/>
            <rFont val="Tahoma"/>
            <family val="2"/>
          </rPr>
          <t>If a local jurisdiction sets limits on what CN is to be used for natural conditions, it may be entered here.</t>
        </r>
      </text>
    </comment>
    <comment ref="C24" authorId="0" shapeId="0" xr:uid="{A18AE49D-C023-4276-A7E7-1BFC4F673E17}">
      <text>
        <r>
          <rPr>
            <sz val="9"/>
            <color indexed="81"/>
            <rFont val="Tahoma"/>
            <family val="2"/>
          </rPr>
          <t>Only use "other areas" to account for land uses that don't fall into "Impervious", "Open Space" or "Row Crop" areas (such as green roofs, permeable pavers).  WQv for these areas must be calculated separately and manually entered at right (or check the box below to treat these areas as impervious).</t>
        </r>
      </text>
    </comment>
    <comment ref="E26" authorId="0" shapeId="0" xr:uid="{EC600F96-649C-4244-A41B-BB189535E83C}">
      <text>
        <r>
          <rPr>
            <sz val="9"/>
            <color indexed="81"/>
            <rFont val="Tahoma"/>
            <family val="2"/>
          </rPr>
          <t>Answer "Y" if "Other Areas" are to be treated as impervious for WQv calculations.</t>
        </r>
      </text>
    </comment>
    <comment ref="I26" authorId="0" shapeId="0" xr:uid="{5ACCA930-8671-4229-A527-9DC1E859A9CB}">
      <text>
        <r>
          <rPr>
            <sz val="9"/>
            <color indexed="81"/>
            <rFont val="Tahoma"/>
            <family val="2"/>
          </rPr>
          <t>If "Other Areas" land use is used, calculate the WQv of that area separately and enter it here.</t>
        </r>
      </text>
    </comment>
    <comment ref="D28" authorId="0" shapeId="0" xr:uid="{0CE676D5-AD0C-49FC-AA67-1A2FE3436102}">
      <text>
        <r>
          <rPr>
            <sz val="9"/>
            <color indexed="81"/>
            <rFont val="Tahoma"/>
            <family val="2"/>
          </rPr>
          <t>Calculates when data above is filled</t>
        </r>
      </text>
    </comment>
    <comment ref="C40" authorId="0" shapeId="0" xr:uid="{09393215-B1F6-493F-B897-725C489636D7}">
      <text>
        <r>
          <rPr>
            <sz val="9"/>
            <color indexed="81"/>
            <rFont val="Tahoma"/>
            <family val="2"/>
          </rPr>
          <t>Only use "other areas" to account for land uses that don't fall into "Impervious", "Open Space" or "Row Crop" areas (such as green roofs, permeable pavers).  WQv for these areas must be calculated separately and manually entered at right  (or check the box below to treat these areas as impervious).</t>
        </r>
      </text>
    </comment>
    <comment ref="E42" authorId="0" shapeId="0" xr:uid="{89B5515C-C4E9-4D3A-8D4E-3794C751BE31}">
      <text>
        <r>
          <rPr>
            <sz val="9"/>
            <color indexed="81"/>
            <rFont val="Tahoma"/>
            <family val="2"/>
          </rPr>
          <t>Answer "Y" if "Other Areas" are to be treated as impervious for WQv calculations.</t>
        </r>
      </text>
    </comment>
    <comment ref="I42" authorId="0" shapeId="0" xr:uid="{9D9443EF-0055-440C-A0AF-6AD7160F2249}">
      <text>
        <r>
          <rPr>
            <sz val="9"/>
            <color indexed="81"/>
            <rFont val="Tahoma"/>
            <family val="2"/>
          </rPr>
          <t>If "Other Areas" land use is used, calculate the WQv of that area separately and enter it here.</t>
        </r>
      </text>
    </comment>
    <comment ref="D44" authorId="0" shapeId="0" xr:uid="{5B61A8AE-8CE8-4D0C-8AA8-7625167236D5}">
      <text>
        <r>
          <rPr>
            <sz val="9"/>
            <color indexed="81"/>
            <rFont val="Tahoma"/>
            <family val="2"/>
          </rPr>
          <t>Calculates when data above is filled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RDG</author>
    <author>Greg Pierce</author>
  </authors>
  <commentList>
    <comment ref="F9" authorId="0" shapeId="0" xr:uid="{B95EFC90-5CF7-48EE-9197-E162953CED6D}">
      <text>
        <r>
          <rPr>
            <sz val="9"/>
            <color indexed="81"/>
            <rFont val="Tahoma"/>
            <family val="2"/>
          </rPr>
          <t>These values automatically calculate if sheet DE_1 is completed.</t>
        </r>
      </text>
    </comment>
    <comment ref="G20" authorId="0" shapeId="0" xr:uid="{2CE84533-6EE3-4F49-BEDB-9189C4F94832}">
      <text>
        <r>
          <rPr>
            <sz val="9"/>
            <color indexed="81"/>
            <rFont val="Tahoma"/>
            <family val="2"/>
          </rPr>
          <t>Enter data from the WQv TR-55 model (remember to use adjusted CNs for this event)</t>
        </r>
      </text>
    </comment>
    <comment ref="B21" authorId="0" shapeId="0" xr:uid="{E3E80E82-B33A-4E63-8178-301696E83CC3}">
      <text>
        <r>
          <rPr>
            <sz val="9"/>
            <color indexed="81"/>
            <rFont val="Tahoma"/>
            <family val="2"/>
          </rPr>
          <t xml:space="preserve">Enter other data from TR-55 model for all other events (1-yr thru 100-yr).
</t>
        </r>
      </text>
    </comment>
    <comment ref="G21" authorId="0" shapeId="0" xr:uid="{D3D8BAE7-CF9B-4C56-9D97-B4C940AADA7F}">
      <text>
        <r>
          <rPr>
            <sz val="9"/>
            <color indexed="81"/>
            <rFont val="Tahoma"/>
            <family val="2"/>
          </rPr>
          <t>Values for developed rates and volumes are TR-55 model output for runoff that enters or falls within the constructed wetland.</t>
        </r>
      </text>
    </comment>
    <comment ref="B39" authorId="1" shapeId="0" xr:uid="{6144F567-4F22-44CA-BE78-C01CEA9B141D}">
      <text>
        <r>
          <rPr>
            <sz val="9"/>
            <color indexed="81"/>
            <rFont val="Tahoma"/>
            <family val="2"/>
          </rPr>
          <t>Allowable release rate (qo) has been set to use the lesser value of (1) pre-settlement rate for the same storm event or (2) the existing rate for the 5-year storm event.  Other values may be manually entered at right.</t>
        </r>
      </text>
    </comment>
    <comment ref="H39" authorId="0" shapeId="0" xr:uid="{77819505-698A-40D7-990E-C79554310608}">
      <text>
        <r>
          <rPr>
            <sz val="9"/>
            <color indexed="81"/>
            <rFont val="Tahoma"/>
            <family val="2"/>
          </rPr>
          <t>This sheet can be used to estimate required storage volumes prior to developing a detailed grading plan for a certain site.  This allows an estimate of required land area to be determined, prior to extensive design.</t>
        </r>
      </text>
    </comment>
    <comment ref="J39" authorId="1" shapeId="0" xr:uid="{81664934-B0FC-4A91-ABD1-A65EEAE33CB1}">
      <text>
        <r>
          <rPr>
            <sz val="9"/>
            <color indexed="81"/>
            <rFont val="Tahoma"/>
            <family val="2"/>
          </rPr>
          <t>As needed, enter allowable release rate data manually here.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E15" authorId="0" shapeId="0" xr:uid="{289A3F52-7D89-488F-AD68-1C6F27387096}">
      <text>
        <r>
          <rPr>
            <sz val="9"/>
            <color indexed="81"/>
            <rFont val="Tahoma"/>
            <family val="2"/>
          </rPr>
          <t>This data can usually be obtained from routing output
Peak outflow rate (cfs), High water elevation (feet) and Maximum Storage Volume above Permanent Pool (feet)</t>
        </r>
      </text>
    </comment>
    <comment ref="C29" authorId="0" shapeId="0" xr:uid="{69C229DE-B850-41FA-83C4-8EA75F59AB4D}">
      <text>
        <r>
          <rPr>
            <sz val="9"/>
            <color indexed="81"/>
            <rFont val="Tahoma"/>
            <family val="2"/>
          </rPr>
          <t>This is the difference (in minutes) between the peak of the inflow hydrograph to the wetland and the peak of the outflow hydrograph.  This can usually be determined from routing output.</t>
        </r>
      </text>
    </comment>
  </commentList>
</comments>
</file>

<file path=xl/sharedStrings.xml><?xml version="1.0" encoding="utf-8"?>
<sst xmlns="http://schemas.openxmlformats.org/spreadsheetml/2006/main" count="530" uniqueCount="336">
  <si>
    <t>Soils Information</t>
  </si>
  <si>
    <t>Source:</t>
  </si>
  <si>
    <t>County Soils Map</t>
  </si>
  <si>
    <t>Site Specific Geotechnical Report</t>
  </si>
  <si>
    <t>HSG</t>
  </si>
  <si>
    <t>A</t>
  </si>
  <si>
    <t>B</t>
  </si>
  <si>
    <t>C</t>
  </si>
  <si>
    <t>D</t>
  </si>
  <si>
    <t>acres</t>
  </si>
  <si>
    <t>%</t>
  </si>
  <si>
    <t>Hotspot uses expected in watershed:</t>
  </si>
  <si>
    <t>(Y or N)</t>
  </si>
  <si>
    <t>Site Evaluation Criteria</t>
  </si>
  <si>
    <t>Setbacks</t>
  </si>
  <si>
    <t xml:space="preserve">Private well </t>
  </si>
  <si>
    <t>Septic / leach field</t>
  </si>
  <si>
    <t>Existing wetlands within site area:</t>
  </si>
  <si>
    <t>Watershed Properties</t>
  </si>
  <si>
    <t>Impervious*</t>
  </si>
  <si>
    <t>(area in acres)</t>
  </si>
  <si>
    <t>Open Space (w/8" SQR)</t>
  </si>
  <si>
    <t>Open Space (w/4" SQR)</t>
  </si>
  <si>
    <t>Open Space (&lt;4" SQR)</t>
  </si>
  <si>
    <t>Total Watershed Area:</t>
  </si>
  <si>
    <t>Effective Impervious Area:</t>
  </si>
  <si>
    <t>Rv:</t>
  </si>
  <si>
    <t>WQv:</t>
  </si>
  <si>
    <t>WQv precip:</t>
  </si>
  <si>
    <t>inches</t>
  </si>
  <si>
    <t>CN for most events:</t>
  </si>
  <si>
    <t>Adjusted CN (for WQv modeling):</t>
  </si>
  <si>
    <t>Storm Event</t>
  </si>
  <si>
    <t>WQv</t>
  </si>
  <si>
    <t>Rainfall</t>
  </si>
  <si>
    <t>Existing</t>
  </si>
  <si>
    <t>Developed</t>
  </si>
  <si>
    <t>Peak rate</t>
  </si>
  <si>
    <t>Volume</t>
  </si>
  <si>
    <t>cfs</t>
  </si>
  <si>
    <t>CF</t>
  </si>
  <si>
    <t>Existing Watershed Area</t>
  </si>
  <si>
    <t>Proposed Watershed Area</t>
  </si>
  <si>
    <t>Water Quality Volume</t>
  </si>
  <si>
    <t>Meadow in Good Condition</t>
  </si>
  <si>
    <t>Row Crops (C+CR, good condition)</t>
  </si>
  <si>
    <t>(Y/N)</t>
  </si>
  <si>
    <t>N</t>
  </si>
  <si>
    <t>Qa:</t>
  </si>
  <si>
    <t>watershed-inches</t>
  </si>
  <si>
    <t>Applicant:</t>
  </si>
  <si>
    <t>Submitted by:</t>
  </si>
  <si>
    <t>Date:</t>
  </si>
  <si>
    <t>Location:</t>
  </si>
  <si>
    <t>csm/in</t>
  </si>
  <si>
    <t>qo/qi:</t>
  </si>
  <si>
    <t>qo:</t>
  </si>
  <si>
    <t>qo</t>
  </si>
  <si>
    <t>qi</t>
  </si>
  <si>
    <t>qo/qi</t>
  </si>
  <si>
    <t>Vs/Vr</t>
  </si>
  <si>
    <t>Vr</t>
  </si>
  <si>
    <t>Vs</t>
  </si>
  <si>
    <t>Allowed</t>
  </si>
  <si>
    <t>Out</t>
  </si>
  <si>
    <t>High Water Elevation</t>
  </si>
  <si>
    <t>(cfs)</t>
  </si>
  <si>
    <t>(feet)</t>
  </si>
  <si>
    <t>(CF)</t>
  </si>
  <si>
    <t>(watershed-inches)</t>
  </si>
  <si>
    <t>1-year (CPv)</t>
  </si>
  <si>
    <t>2-year</t>
  </si>
  <si>
    <t>5-year</t>
  </si>
  <si>
    <t>10-year</t>
  </si>
  <si>
    <t>25-year</t>
  </si>
  <si>
    <t>50-year</t>
  </si>
  <si>
    <t>100-year</t>
  </si>
  <si>
    <t> </t>
  </si>
  <si>
    <t>Max. Rainfall Volume Stored</t>
  </si>
  <si>
    <t>Initial Storage Estimate*</t>
  </si>
  <si>
    <t>Reduction</t>
  </si>
  <si>
    <t>In vs. Out</t>
  </si>
  <si>
    <t>Event</t>
  </si>
  <si>
    <t>(min)</t>
  </si>
  <si>
    <t>(%)</t>
  </si>
  <si>
    <t>CPv (1-year)</t>
  </si>
  <si>
    <t>Peak Delay In vs. Out</t>
  </si>
  <si>
    <t>Peak Flow Reduction In vs. Out</t>
  </si>
  <si>
    <t>Final / Estimate</t>
  </si>
  <si>
    <t>*Original "Vs" Storage Estimate Without Safety Factor</t>
  </si>
  <si>
    <t>Initial Storage Estimation</t>
  </si>
  <si>
    <t>Project:</t>
  </si>
  <si>
    <t>Project Name</t>
  </si>
  <si>
    <t>&lt; Date</t>
  </si>
  <si>
    <t>If yes: jurisdictional determination made?</t>
  </si>
  <si>
    <t>Copy of Geotech Report Provided? (Y or N)</t>
  </si>
  <si>
    <t>(mark with X below)</t>
  </si>
  <si>
    <t>Unified Sizing Criteria</t>
  </si>
  <si>
    <t>Required:</t>
  </si>
  <si>
    <t>CPv (1-yr)</t>
  </si>
  <si>
    <t>2-yr</t>
  </si>
  <si>
    <t>5-yr</t>
  </si>
  <si>
    <t>10-yr</t>
  </si>
  <si>
    <t>25-yr</t>
  </si>
  <si>
    <t>50-yr</t>
  </si>
  <si>
    <t>100-yr</t>
  </si>
  <si>
    <t>Allowed Release</t>
  </si>
  <si>
    <t>Predicted Outflow</t>
  </si>
  <si>
    <t>Criteria Met?</t>
  </si>
  <si>
    <t>Is site located within a regulated floodplain?</t>
  </si>
  <si>
    <t>Habitat for endangered / threatened species found?</t>
  </si>
  <si>
    <t>Other Information</t>
  </si>
  <si>
    <t>Inlet / outlet details</t>
  </si>
  <si>
    <t>Required for review</t>
  </si>
  <si>
    <t>Provided?                   (Y or N)</t>
  </si>
  <si>
    <t>Design calculations following ISWMM procedure</t>
  </si>
  <si>
    <t>Plans and specifications</t>
  </si>
  <si>
    <t>Hydrology Data Entry Sheet</t>
  </si>
  <si>
    <t>Routing Results Data Entry Sheet</t>
  </si>
  <si>
    <t>Outfall protection calcs</t>
  </si>
  <si>
    <t>Describe local stormwater management requirements</t>
  </si>
  <si>
    <t>Designer name</t>
  </si>
  <si>
    <t>Applicant name</t>
  </si>
  <si>
    <t>Manual Entry</t>
  </si>
  <si>
    <t>(mark all that apply with X)</t>
  </si>
  <si>
    <t>Local review jurisdiction</t>
  </si>
  <si>
    <t>WQv Required (CF)</t>
  </si>
  <si>
    <t>WQv Required for Other Areas (CF)</t>
  </si>
  <si>
    <t>Allowable Release</t>
  </si>
  <si>
    <t>Enter values in grey from TR-55 routing output</t>
  </si>
  <si>
    <t>Final Storage Routing Result</t>
  </si>
  <si>
    <t>Open Space (w/&gt;=4" SQR, &lt;8")</t>
  </si>
  <si>
    <t>Open Space (w/&gt;=8" SQR)</t>
  </si>
  <si>
    <t>Natural Condition Watershed Area</t>
  </si>
  <si>
    <t>Adjusted CN (for WQv event modeling):</t>
  </si>
  <si>
    <t>Extended Detention Metrics:</t>
  </si>
  <si>
    <t>qu:</t>
  </si>
  <si>
    <t>CPv</t>
  </si>
  <si>
    <t>Open space / Row Crop CNs</t>
  </si>
  <si>
    <t>Enter values in colored cells from model data input / output</t>
  </si>
  <si>
    <t>Natural</t>
  </si>
  <si>
    <t>WQv treated by other practices upstream</t>
  </si>
  <si>
    <t>EXAMPLE OF FIGURE FROM SMALL STORM HYDROLOGY SECTION TO BE USED TO DETERMINE (qo/qi)</t>
  </si>
  <si>
    <t>(From ISWMM Small Storm Hydrology Figure)</t>
  </si>
  <si>
    <t>Page 1</t>
  </si>
  <si>
    <t>Page 2</t>
  </si>
  <si>
    <t>Enter City or County</t>
  </si>
  <si>
    <t>Page 3</t>
  </si>
  <si>
    <t>Page 4</t>
  </si>
  <si>
    <t>Page 5</t>
  </si>
  <si>
    <t>Page 6</t>
  </si>
  <si>
    <t>Page 7</t>
  </si>
  <si>
    <t>CN for modeling natural conditions:</t>
  </si>
  <si>
    <t>Natural Condition CN</t>
  </si>
  <si>
    <t>Design Review Checklist for Permeable Pavement Systems</t>
  </si>
  <si>
    <t>(100' min)</t>
  </si>
  <si>
    <t>(100' feet)</t>
  </si>
  <si>
    <t>Public water supply well</t>
  </si>
  <si>
    <t>(1000' min)</t>
  </si>
  <si>
    <t>Surface waters</t>
  </si>
  <si>
    <t>Separation from groundwater table:</t>
  </si>
  <si>
    <t>feet (below top of subgrade)</t>
  </si>
  <si>
    <t>Building foundation</t>
  </si>
  <si>
    <t>(10' feet, without waterproofing)</t>
  </si>
  <si>
    <t>Underdrain</t>
  </si>
  <si>
    <t>Observation well</t>
  </si>
  <si>
    <t>Maintenance plan</t>
  </si>
  <si>
    <t>Initial Planning</t>
  </si>
  <si>
    <t>Considerations:</t>
  </si>
  <si>
    <t>High loading situations</t>
  </si>
  <si>
    <t>High speed roads</t>
  </si>
  <si>
    <t>Watershed Area (AC)</t>
  </si>
  <si>
    <t>Impervious (%)</t>
  </si>
  <si>
    <t>Rv</t>
  </si>
  <si>
    <t>WQv (CF)</t>
  </si>
  <si>
    <t>Porosity</t>
  </si>
  <si>
    <t>Detention Metrics</t>
  </si>
  <si>
    <t>Aggregate Volume Available for Detention Storage</t>
  </si>
  <si>
    <t>Available Detention Volume</t>
  </si>
  <si>
    <t>Total Detention Volume Used</t>
  </si>
  <si>
    <t>(High water of largest storm detained)</t>
  </si>
  <si>
    <t xml:space="preserve">Large storm detention </t>
  </si>
  <si>
    <t>If large storm detention is planned, describe method of getting large storm flows into subsurface storage (e.g. enlarged paver area, bypass inlet, etc.)</t>
  </si>
  <si>
    <t>(100' min )</t>
  </si>
  <si>
    <t>(Y, N, or NA)</t>
  </si>
  <si>
    <t>Detention Watershed Data Entry Sheet</t>
  </si>
  <si>
    <t>DE_2 - Detention Watershed Information</t>
  </si>
  <si>
    <t>DE_4 - Results</t>
  </si>
  <si>
    <t>CL_1 - Site Screening</t>
  </si>
  <si>
    <t>Other available soils information (summary of results of permeability tests, soil properties, presence of Karst topography, etc.):</t>
  </si>
  <si>
    <t>Edge restraints</t>
  </si>
  <si>
    <t>HSG of Soils at Paver Site:</t>
  </si>
  <si>
    <t>Maximum slope across bottom of rock chamber:</t>
  </si>
  <si>
    <t>Maximum slope across finished surface:</t>
  </si>
  <si>
    <t>Project Review Questions</t>
  </si>
  <si>
    <t>Yes</t>
  </si>
  <si>
    <t>No</t>
  </si>
  <si>
    <t>3. Total WQv treated by paver system?</t>
  </si>
  <si>
    <t>9. Discuss soils investigations findings (e.g. texture, degree of compaction, percolation potential, depth to water table, contamination, etc.):</t>
  </si>
  <si>
    <t>8. Describe the type of permeable pavement system proposed (type of paver, manufacturer, etc.):</t>
  </si>
  <si>
    <t>-</t>
  </si>
  <si>
    <t>11. If permeable pavement is located less than 10 feet from a building foundation, describe waterproofing methods proposed:</t>
  </si>
  <si>
    <t>CL_2 - Project Review</t>
  </si>
  <si>
    <t>CL_2 - Project Review (continued)</t>
  </si>
  <si>
    <t>12. What is the maximum slope of the finished surface of the permeable pavement?</t>
  </si>
  <si>
    <t xml:space="preserve">13. Is the slope of the bottom of the aggregate base layers greater than 1%? </t>
  </si>
  <si>
    <t>Page 8</t>
  </si>
  <si>
    <t>DE_3 - Detention Hydrology</t>
  </si>
  <si>
    <t>Area</t>
  </si>
  <si>
    <t>(acres)</t>
  </si>
  <si>
    <t>(square feet)</t>
  </si>
  <si>
    <t>*For this calculation, treat the permeable paver surface area as 100% impervious</t>
  </si>
  <si>
    <t>(Table values calculated using NRCS TR-55 methods, with tc=5 mins, 1 minute time step and applicable area, CN)</t>
  </si>
  <si>
    <t>Watershed</t>
  </si>
  <si>
    <t>Watershed Impervious Cover % (Total Area Draining to Permeable Paver Installation)*</t>
  </si>
  <si>
    <t>Step 2 - Compute WQv peak runoff rate</t>
  </si>
  <si>
    <t>Step 3 - Determine volume storage type</t>
  </si>
  <si>
    <t>Step 1 - Compute Water Quality runoff volume (WQv)</t>
  </si>
  <si>
    <t>App=</t>
  </si>
  <si>
    <t>WQv peak runoff rate (Qwq) =</t>
  </si>
  <si>
    <t>x</t>
  </si>
  <si>
    <t>(sec/hr)</t>
  </si>
  <si>
    <t>(in/feet)</t>
  </si>
  <si>
    <t>/</t>
  </si>
  <si>
    <t>(in/hr)</t>
  </si>
  <si>
    <t>=</t>
  </si>
  <si>
    <t>App</t>
  </si>
  <si>
    <t>square feet</t>
  </si>
  <si>
    <t xml:space="preserve">Surface Area Provided (based on design plans) = </t>
  </si>
  <si>
    <t>Length</t>
  </si>
  <si>
    <t>Width</t>
  </si>
  <si>
    <t>Storage</t>
  </si>
  <si>
    <t>(cubic feet)</t>
  </si>
  <si>
    <t>For rectangular area installations =</t>
  </si>
  <si>
    <t>For irregular shaped installations with constant depth =</t>
  </si>
  <si>
    <t>For all other applications =</t>
  </si>
  <si>
    <t>(enter based on designer's modeling results, or from table A below)</t>
  </si>
  <si>
    <t>Steps 5 and 6 - Design Storage Aggregate Depth / Verify Volume of Storage</t>
  </si>
  <si>
    <t>Step 7 - Subdrain System Design</t>
  </si>
  <si>
    <t>Check that 10% of aggregate area is within 1' of subdrain =</t>
  </si>
  <si>
    <t>x 10%</t>
  </si>
  <si>
    <t>subdrain required</t>
  </si>
  <si>
    <t>/ 2</t>
  </si>
  <si>
    <t xml:space="preserve">Subdrain length provided = </t>
  </si>
  <si>
    <t>feet</t>
  </si>
  <si>
    <t>Infiltration rate</t>
  </si>
  <si>
    <t>Volume to</t>
  </si>
  <si>
    <t>infiltrate</t>
  </si>
  <si>
    <t>(in/ft)</t>
  </si>
  <si>
    <t>Bottom area</t>
  </si>
  <si>
    <t>hours</t>
  </si>
  <si>
    <t>Check drawdown time if =&gt;                                         infiltrating water below subdrain =&gt;</t>
  </si>
  <si>
    <t>Part A: Structural Depth Calculations</t>
  </si>
  <si>
    <t>If required, submit separate documentation</t>
  </si>
  <si>
    <t>Part B: Hydraulic Storage Calculations</t>
  </si>
  <si>
    <t>Part C: Design for Larger Storms</t>
  </si>
  <si>
    <t>Complete information for Steps 1 - 7 below, as applicable.</t>
  </si>
  <si>
    <t>WQv Adjusted Curve Number</t>
  </si>
  <si>
    <t>DWS - Design Worksheet Report Form</t>
  </si>
  <si>
    <t>1. Has drainage area information been entered on Tab DWS (Report Form)?</t>
  </si>
  <si>
    <t>cubic feet</t>
  </si>
  <si>
    <t>: 1 (ratio)</t>
  </si>
  <si>
    <t xml:space="preserve">5. Does the surface area of the permeable paver installation exceed the required value - see Tab DWS (Report Form)? </t>
  </si>
  <si>
    <t>6. Does the total aggregate storage volume provided exceed the WQv required?</t>
  </si>
  <si>
    <t>Step 4 - Verify the required permeable paver surface area</t>
  </si>
  <si>
    <t>DE_1 - Detention Design Summary</t>
  </si>
  <si>
    <t xml:space="preserve">If the installation is expected to provide stormwater management for events larger than the WQv event (1.25"), complete Tabs DE_1 to DE_4. </t>
  </si>
  <si>
    <t>If system is intended to provide detention for larger storm events, more detailed engineering design and detention routing modeling is required.  Enter data on Tabs DE_1 to DE_4 based on calculation results.</t>
  </si>
  <si>
    <t>Design Review Checklist for Permeable Pavement Systems (Standalone System Version)</t>
  </si>
  <si>
    <t>(Refer to ISWMM Permeable Paver Systems Section, p.29)</t>
  </si>
  <si>
    <t>Expected traffic load</t>
  </si>
  <si>
    <t>Application type (patio, driveway, parking area, street, alley, etc.)</t>
  </si>
  <si>
    <t>Depth*</t>
  </si>
  <si>
    <t xml:space="preserve">Manual Entry (provide separate calculations*) = </t>
  </si>
  <si>
    <t>* Only count the aggregate volume where water can be ponded or detained. Do not count the aggregate within the setting bed layer.</t>
  </si>
  <si>
    <t>** Percolation rate based on geotech or site soils study</t>
  </si>
  <si>
    <t>Illustration of storage volume of application with a sloped bottom</t>
  </si>
  <si>
    <t>Illustration of storage volume of application with a flat bottom and baffles</t>
  </si>
  <si>
    <t>(see page 29 of the ISWMM Permeable Pavement Systems Section for more info)</t>
  </si>
  <si>
    <t>Watershed Area (SF)</t>
  </si>
  <si>
    <t>(Large Storm Detention Design Summary)</t>
  </si>
  <si>
    <t>Vs *FS</t>
  </si>
  <si>
    <t>Factor of Safety (FS) =</t>
  </si>
  <si>
    <t>1-year (Cpv)</t>
  </si>
  <si>
    <t>For a better version of this graph, go to ISWMM….</t>
  </si>
  <si>
    <t>Attach a separate version with the calcs…</t>
  </si>
  <si>
    <t>Max. Temp. Storage above Subdrain Outlet</t>
  </si>
  <si>
    <t>(Provide traffic count if available)</t>
  </si>
  <si>
    <t>Peak flow for design (cfs)</t>
  </si>
  <si>
    <t>Largest storm event to be managed (if applicable) =</t>
  </si>
  <si>
    <t>Design</t>
  </si>
  <si>
    <t>Table A - WQv Event Peak Runoff Rate (Qwq in cfs) for Small Watersheds</t>
  </si>
  <si>
    <t>2. Has the impervious % of the watershed area to the paver installation been entered on Tab DWS (Report Form)?</t>
  </si>
  <si>
    <t>7. Is the WQv storage available calculated separately from Tab DWS (Report Form)?</t>
  </si>
  <si>
    <t>&lt;= If yes, provide separate calculations for how storage volume was determined.</t>
  </si>
  <si>
    <t xml:space="preserve">10. Describe aggregate used (depth of each layer, quantity of material, size or classification, etc.) and attach separate material quantity calculations </t>
  </si>
  <si>
    <t>If Yes, then describe the methods used to maximize storage (e.g. baffles, earth berms, etc.):</t>
  </si>
  <si>
    <t>If baffles are used, describe the fabric material used and the expected flow through rate:</t>
  </si>
  <si>
    <t>14. Describe the material and size of the proposed subdrain(s):</t>
  </si>
  <si>
    <t>15. What is the proposed depth of the subdrain below the proposed surface:</t>
  </si>
  <si>
    <t>16. What is the height of the subdrain above the bottom of the aggregate storage volume:</t>
  </si>
  <si>
    <t>17. Describe the outlet of the subdrain.  How is the release rate from the system controlled?</t>
  </si>
  <si>
    <t>18. Describe the surface overflow condition: (If the surface is plugged or a storm event exceeds the capacity of the surface, where will water flow?)</t>
  </si>
  <si>
    <t>19. What erosion control measures or staging protocols are being used to protect the surface of the permeable pavement system from being plugged with sediment or other materials during construction?</t>
  </si>
  <si>
    <t>21. Has supporting information been provided as required (calculations, drainage maps, plans, etc.)?</t>
  </si>
  <si>
    <t>Underground Detention Performance Table</t>
  </si>
  <si>
    <t>Underground Detention Metrics Table</t>
  </si>
  <si>
    <t>Iowa Permeable Paver Review Checklist</t>
  </si>
  <si>
    <t>Model Output (Flow to BMP Location)</t>
  </si>
  <si>
    <t>(Site Screening / Initial Planning)</t>
  </si>
  <si>
    <t>Watershed or subarea</t>
  </si>
  <si>
    <t>(complete one of the three options A, B or C below)</t>
  </si>
  <si>
    <t>Design Treatment</t>
  </si>
  <si>
    <t>( Surface Area</t>
  </si>
  <si>
    <t>x Porosity )</t>
  </si>
  <si>
    <t>(SF)</t>
  </si>
  <si>
    <t xml:space="preserve">Minimum Depth Required (feet) = </t>
  </si>
  <si>
    <t>&lt; (Option A)</t>
  </si>
  <si>
    <t>&lt; (Option B)</t>
  </si>
  <si>
    <t>&lt; (Option C)</t>
  </si>
  <si>
    <t>(Project Review)</t>
  </si>
  <si>
    <t>(Project Review, page 2)</t>
  </si>
  <si>
    <t>4. What Is the ratio of the impermeable drainage area : permeable surface area for the installation?</t>
  </si>
  <si>
    <t>This page is to be used if storage provided under paver system is being used to provide detention of storms larger than the WQv event and discharge through a subdrain or outlet pipe is expected to occur during the design event (runoff is not 100% infiltrated into subsoil layers). In such a case, detention routing is needed to verify maximum storage levels and release rates.</t>
  </si>
  <si>
    <t>Design Review Report Form for Permeable Pavement Systems (Standalone System Version)</t>
  </si>
  <si>
    <t>Unique Areas</t>
  </si>
  <si>
    <t>CN of Unique Areas**</t>
  </si>
  <si>
    <t>* Do not include any impervious areas that are included as "Unique Areas" (e.g. green roofs, etc.)</t>
  </si>
  <si>
    <t>** Provide calculations of weighted CNs for "Unique Areas" if more than one land use type</t>
  </si>
  <si>
    <t>"Unique Areas" Counted as 100% Impervious for WQv calculation?</t>
  </si>
  <si>
    <t>Iowa Department of Agriculture and Land Stewardship (IDALS) - Issue date: September 24, 2021</t>
  </si>
  <si>
    <t>IDALS: Issue Date: 09/24/2021</t>
  </si>
  <si>
    <t>Provide project information above and in blank fields below</t>
  </si>
  <si>
    <r>
      <t xml:space="preserve">Larger storm peak runoff rate to be routed through the permeable paver surface, </t>
    </r>
    <r>
      <rPr>
        <b/>
        <sz val="9"/>
        <rFont val="Calibri"/>
        <family val="2"/>
      </rPr>
      <t>in cfs</t>
    </r>
    <r>
      <rPr>
        <sz val="9"/>
        <rFont val="Calibri"/>
        <family val="2"/>
      </rPr>
      <t xml:space="preserve"> (if applicable) =</t>
    </r>
  </si>
  <si>
    <r>
      <t>Largest volume of water to be stored, based on routing results,</t>
    </r>
    <r>
      <rPr>
        <b/>
        <sz val="9"/>
        <rFont val="Calibri"/>
        <family val="2"/>
      </rPr>
      <t xml:space="preserve"> in cubic feet</t>
    </r>
    <r>
      <rPr>
        <sz val="9"/>
        <rFont val="Calibri"/>
        <family val="2"/>
      </rPr>
      <t xml:space="preserve"> (if applicable) =</t>
    </r>
  </si>
  <si>
    <t>Provide information in blank fields below (other information populates from data entry 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</si>
</sst>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0"/>
    <numFmt numFmtId="166" formatCode="0.0"/>
    <numFmt numFmtId="167" formatCode="_(* #,##0_);_(* \(#,##0\);_(* &quot;-&quot;??_);_(@_)"/>
    <numFmt numFmtId="168" formatCode="#,##0.0000"/>
  </numFmts>
  <fonts count="37" x14ac:knownFonts="1">
    <font>
      <sz val="11"/>
      <color theme="1"/>
      <name val="Arial Narrow"/>
      <family val="2"/>
      <scheme val="minor"/>
    </font>
    <font>
      <sz val="11"/>
      <color theme="1"/>
      <name val="Arial Narrow"/>
      <family val="2"/>
      <scheme val="minor"/>
    </font>
    <font>
      <sz val="9"/>
      <color indexed="81"/>
      <name val="Tahoma"/>
      <family val="2"/>
    </font>
    <font>
      <b/>
      <u/>
      <sz val="10"/>
      <color theme="1"/>
      <name val="Calibri"/>
      <family val="2"/>
    </font>
    <font>
      <b/>
      <sz val="10"/>
      <color theme="1"/>
      <name val="Calibri"/>
      <family val="2"/>
    </font>
    <font>
      <sz val="9"/>
      <color theme="1"/>
      <name val="Calibri"/>
      <family val="2"/>
    </font>
    <font>
      <b/>
      <sz val="9"/>
      <color theme="1"/>
      <name val="Calibri"/>
      <family val="2"/>
    </font>
    <font>
      <sz val="11"/>
      <color theme="1"/>
      <name val="Calibri"/>
      <family val="2"/>
    </font>
    <font>
      <b/>
      <u/>
      <sz val="9"/>
      <color rgb="FFFF0000"/>
      <name val="Calibri"/>
      <family val="2"/>
    </font>
    <font>
      <u/>
      <sz val="9"/>
      <color theme="1"/>
      <name val="Calibri"/>
      <family val="2"/>
    </font>
    <font>
      <b/>
      <u/>
      <sz val="9"/>
      <color theme="1"/>
      <name val="Calibri"/>
      <family val="2"/>
    </font>
    <font>
      <b/>
      <u/>
      <sz val="9"/>
      <color rgb="FFC00000"/>
      <name val="Calibri"/>
      <family val="2"/>
    </font>
    <font>
      <b/>
      <sz val="9"/>
      <color theme="0"/>
      <name val="Calibri"/>
      <family val="2"/>
    </font>
    <font>
      <sz val="9"/>
      <name val="Calibri"/>
      <family val="2"/>
    </font>
    <font>
      <sz val="9"/>
      <color theme="0"/>
      <name val="Calibri"/>
      <family val="2"/>
    </font>
    <font>
      <sz val="9"/>
      <color rgb="FFFF0000"/>
      <name val="Calibri"/>
      <family val="2"/>
    </font>
    <font>
      <sz val="8"/>
      <name val="Calibri"/>
      <family val="2"/>
    </font>
    <font>
      <b/>
      <sz val="8"/>
      <name val="Calibri"/>
      <family val="2"/>
    </font>
    <font>
      <b/>
      <sz val="9"/>
      <name val="Calibri"/>
      <family val="2"/>
    </font>
    <font>
      <sz val="9"/>
      <color rgb="FF7030A0"/>
      <name val="Calibri"/>
      <family val="2"/>
    </font>
    <font>
      <b/>
      <u/>
      <sz val="9"/>
      <name val="Calibri"/>
      <family val="2"/>
    </font>
    <font>
      <sz val="10"/>
      <color theme="1"/>
      <name val="Calibri"/>
      <family val="2"/>
    </font>
    <font>
      <b/>
      <sz val="9"/>
      <color theme="5" tint="-0.249977111117893"/>
      <name val="Calibri"/>
      <family val="2"/>
    </font>
    <font>
      <b/>
      <sz val="9"/>
      <color rgb="FFFF0000"/>
      <name val="Calibri"/>
      <family val="2"/>
    </font>
    <font>
      <sz val="8"/>
      <color theme="1"/>
      <name val="Calibri"/>
      <family val="2"/>
    </font>
    <font>
      <sz val="8"/>
      <color theme="0"/>
      <name val="Calibri"/>
      <family val="2"/>
    </font>
    <font>
      <sz val="11"/>
      <name val="Calibri"/>
      <family val="2"/>
    </font>
    <font>
      <i/>
      <sz val="10"/>
      <color theme="1"/>
      <name val="Calibri"/>
      <family val="2"/>
    </font>
    <font>
      <sz val="9"/>
      <color theme="8" tint="-0.249977111117893"/>
      <name val="Calibri"/>
      <family val="2"/>
    </font>
    <font>
      <sz val="9"/>
      <color theme="9" tint="-0.249977111117893"/>
      <name val="Calibri"/>
      <family val="2"/>
    </font>
    <font>
      <sz val="9"/>
      <color rgb="FF0070C0"/>
      <name val="Calibri"/>
      <family val="2"/>
    </font>
    <font>
      <i/>
      <sz val="8"/>
      <color theme="1"/>
      <name val="Calibri"/>
      <family val="2"/>
    </font>
    <font>
      <b/>
      <i/>
      <sz val="10"/>
      <color theme="1"/>
      <name val="Calibri"/>
      <family val="2"/>
    </font>
    <font>
      <b/>
      <sz val="10"/>
      <name val="Calibri"/>
      <family val="2"/>
    </font>
    <font>
      <sz val="10"/>
      <name val="Calibri"/>
      <family val="2"/>
    </font>
    <font>
      <b/>
      <sz val="10"/>
      <color rgb="FFFF0000"/>
      <name val="Calibri"/>
      <family val="2"/>
    </font>
    <font>
      <i/>
      <sz val="9"/>
      <color theme="1"/>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darkDown">
        <fgColor theme="0" tint="-0.34998626667073579"/>
        <bgColor theme="9" tint="0.79998168889431442"/>
      </patternFill>
    </fill>
    <fill>
      <patternFill patternType="darkDown">
        <fgColor theme="0" tint="-0.34998626667073579"/>
        <bgColor theme="7" tint="0.79998168889431442"/>
      </patternFill>
    </fill>
    <fill>
      <patternFill patternType="solid">
        <fgColor theme="2"/>
        <bgColor indexed="64"/>
      </patternFill>
    </fill>
    <fill>
      <patternFill patternType="darkUp">
        <fgColor theme="8" tint="0.79998168889431442"/>
        <bgColor auto="1"/>
      </patternFill>
    </fill>
    <fill>
      <patternFill patternType="solid">
        <fgColor rgb="FFFFFF00"/>
        <bgColor indexed="64"/>
      </patternFill>
    </fill>
    <fill>
      <patternFill patternType="solid">
        <fgColor theme="9" tint="-0.499984740745262"/>
        <bgColor indexed="64"/>
      </patternFill>
    </fill>
    <fill>
      <patternFill patternType="solid">
        <fgColor theme="9" tint="0.39997558519241921"/>
        <bgColor indexed="64"/>
      </patternFill>
    </fill>
  </fills>
  <borders count="17">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medium">
        <color auto="1"/>
      </top>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medium">
        <color auto="1"/>
      </right>
      <top/>
      <bottom/>
      <diagonal/>
    </border>
    <border>
      <left/>
      <right style="medium">
        <color auto="1"/>
      </right>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371">
    <xf numFmtId="0" fontId="0" fillId="0" borderId="0" xfId="0"/>
    <xf numFmtId="0" fontId="3" fillId="0" borderId="0" xfId="0" applyFont="1"/>
    <xf numFmtId="0" fontId="5" fillId="0" borderId="0" xfId="0" applyFont="1" applyFill="1" applyAlignment="1">
      <alignment horizontal="right"/>
    </xf>
    <xf numFmtId="0" fontId="6" fillId="0" borderId="0" xfId="0" applyFont="1" applyFill="1" applyAlignment="1">
      <alignment horizontal="right"/>
    </xf>
    <xf numFmtId="0" fontId="5" fillId="0" borderId="0" xfId="0" applyFont="1" applyFill="1" applyAlignment="1"/>
    <xf numFmtId="0" fontId="5" fillId="0" borderId="0" xfId="0" applyFont="1" applyAlignment="1">
      <alignment horizontal="right"/>
    </xf>
    <xf numFmtId="0" fontId="5" fillId="0" borderId="0" xfId="0" applyFont="1" applyFill="1" applyAlignment="1">
      <alignment horizontal="left"/>
    </xf>
    <xf numFmtId="0" fontId="6" fillId="0" borderId="0" xfId="0" applyFont="1" applyFill="1" applyAlignment="1"/>
    <xf numFmtId="14" fontId="5" fillId="0" borderId="0" xfId="0" applyNumberFormat="1" applyFont="1" applyFill="1" applyAlignment="1"/>
    <xf numFmtId="0" fontId="5" fillId="0" borderId="0" xfId="0" applyFont="1" applyFill="1"/>
    <xf numFmtId="0" fontId="5" fillId="0" borderId="0" xfId="0" applyFont="1"/>
    <xf numFmtId="0" fontId="6" fillId="0" borderId="0" xfId="0" applyFont="1" applyFill="1"/>
    <xf numFmtId="0" fontId="5" fillId="0" borderId="0" xfId="0" applyFont="1" applyFill="1" applyAlignment="1">
      <alignment horizontal="center"/>
    </xf>
    <xf numFmtId="0" fontId="5" fillId="0" borderId="0" xfId="0" applyFont="1" applyFill="1" applyAlignment="1">
      <alignment vertical="center"/>
    </xf>
    <xf numFmtId="16" fontId="5" fillId="0" borderId="0" xfId="0" applyNumberFormat="1" applyFont="1" applyFill="1" applyAlignment="1">
      <alignment horizontal="center"/>
    </xf>
    <xf numFmtId="0" fontId="5" fillId="0" borderId="0" xfId="0" applyFont="1" applyFill="1" applyAlignment="1">
      <alignment vertical="top"/>
    </xf>
    <xf numFmtId="0" fontId="5" fillId="0" borderId="0" xfId="0" applyFont="1" applyFill="1" applyAlignment="1">
      <alignment vertical="top" wrapText="1"/>
    </xf>
    <xf numFmtId="0" fontId="5" fillId="2" borderId="0" xfId="0" applyFont="1" applyFill="1" applyAlignment="1"/>
    <xf numFmtId="0" fontId="3" fillId="0" borderId="0" xfId="0" applyFont="1" applyProtection="1"/>
    <xf numFmtId="0" fontId="3" fillId="0" borderId="0" xfId="0" applyFont="1" applyAlignment="1" applyProtection="1">
      <alignment horizontal="center"/>
    </xf>
    <xf numFmtId="0" fontId="5" fillId="0" borderId="0" xfId="0" applyFont="1" applyAlignment="1" applyProtection="1">
      <alignment horizontal="right"/>
    </xf>
    <xf numFmtId="0" fontId="6" fillId="0" borderId="0" xfId="0" applyFont="1" applyAlignment="1" applyProtection="1">
      <alignment horizontal="right"/>
    </xf>
    <xf numFmtId="0" fontId="5" fillId="0" borderId="0" xfId="0" applyFont="1" applyAlignment="1" applyProtection="1">
      <alignment horizontal="center"/>
    </xf>
    <xf numFmtId="0" fontId="5" fillId="0" borderId="0" xfId="0" applyFont="1" applyFill="1" applyAlignment="1" applyProtection="1">
      <alignment horizontal="right"/>
    </xf>
    <xf numFmtId="0" fontId="6" fillId="0" borderId="0" xfId="0" applyFont="1" applyFill="1" applyAlignment="1" applyProtection="1">
      <alignment horizontal="right"/>
    </xf>
    <xf numFmtId="0" fontId="5" fillId="0" borderId="0" xfId="0" applyFont="1" applyFill="1" applyAlignment="1" applyProtection="1">
      <alignment horizontal="left"/>
    </xf>
    <xf numFmtId="0" fontId="5" fillId="0" borderId="0" xfId="0" applyFont="1" applyFill="1" applyAlignment="1" applyProtection="1">
      <alignment horizontal="center"/>
    </xf>
    <xf numFmtId="0" fontId="5" fillId="0" borderId="0" xfId="0" applyFont="1" applyProtection="1"/>
    <xf numFmtId="0" fontId="5" fillId="0" borderId="0" xfId="0" applyFont="1" applyFill="1" applyProtection="1"/>
    <xf numFmtId="0" fontId="6" fillId="4" borderId="0" xfId="0" applyFont="1" applyFill="1" applyProtection="1"/>
    <xf numFmtId="0" fontId="5" fillId="4" borderId="0" xfId="0" applyFont="1" applyFill="1" applyProtection="1"/>
    <xf numFmtId="0" fontId="5" fillId="3" borderId="0" xfId="0" applyFont="1" applyFill="1" applyAlignment="1" applyProtection="1">
      <alignment horizontal="center"/>
      <protection locked="0"/>
    </xf>
    <xf numFmtId="0" fontId="5" fillId="0" borderId="0" xfId="0" applyFont="1" applyAlignment="1" applyProtection="1">
      <alignment vertical="center"/>
    </xf>
    <xf numFmtId="0" fontId="5" fillId="0" borderId="0" xfId="0" applyFont="1" applyBorder="1" applyAlignment="1" applyProtection="1">
      <alignment horizontal="center"/>
    </xf>
    <xf numFmtId="49" fontId="5" fillId="3" borderId="0" xfId="0" applyNumberFormat="1" applyFont="1" applyFill="1" applyAlignment="1" applyProtection="1">
      <alignment horizontal="center"/>
      <protection locked="0"/>
    </xf>
    <xf numFmtId="0" fontId="6" fillId="5" borderId="0" xfId="0" applyFont="1" applyFill="1" applyProtection="1"/>
    <xf numFmtId="0" fontId="5" fillId="5" borderId="0" xfId="0" applyFont="1" applyFill="1" applyProtection="1"/>
    <xf numFmtId="0" fontId="9" fillId="0" borderId="0" xfId="0" applyFont="1" applyProtection="1"/>
    <xf numFmtId="0" fontId="5" fillId="2" borderId="0" xfId="0" applyFont="1" applyFill="1" applyAlignment="1" applyProtection="1">
      <alignment horizontal="center"/>
      <protection locked="0"/>
    </xf>
    <xf numFmtId="0" fontId="5" fillId="0" borderId="0" xfId="0" applyFont="1" applyAlignment="1" applyProtection="1">
      <alignment horizontal="left"/>
    </xf>
    <xf numFmtId="0" fontId="5" fillId="0" borderId="0" xfId="0" applyFont="1" applyFill="1" applyAlignment="1" applyProtection="1"/>
    <xf numFmtId="0" fontId="5" fillId="0" borderId="0" xfId="0" applyFont="1" applyAlignment="1" applyProtection="1">
      <alignment horizontal="center" wrapText="1"/>
    </xf>
    <xf numFmtId="0" fontId="5" fillId="2" borderId="0" xfId="0" applyFont="1" applyFill="1" applyAlignment="1" applyProtection="1"/>
    <xf numFmtId="0" fontId="7" fillId="0" borderId="9" xfId="0" applyFont="1" applyBorder="1" applyProtection="1"/>
    <xf numFmtId="0" fontId="7" fillId="0" borderId="0" xfId="0" applyFont="1" applyProtection="1"/>
    <xf numFmtId="0" fontId="7" fillId="0" borderId="0" xfId="0" applyFont="1" applyAlignment="1" applyProtection="1">
      <alignment horizontal="right"/>
    </xf>
    <xf numFmtId="0" fontId="5" fillId="0" borderId="0" xfId="0" applyFont="1" applyProtection="1">
      <protection locked="0"/>
    </xf>
    <xf numFmtId="14" fontId="5" fillId="0" borderId="0" xfId="0" applyNumberFormat="1" applyFont="1" applyAlignment="1" applyProtection="1">
      <alignment horizontal="left"/>
    </xf>
    <xf numFmtId="0" fontId="10" fillId="0" borderId="0" xfId="0" applyFont="1" applyProtection="1"/>
    <xf numFmtId="0" fontId="6" fillId="0" borderId="0" xfId="0" applyFont="1" applyFill="1" applyProtection="1"/>
    <xf numFmtId="0" fontId="12" fillId="22" borderId="0" xfId="0" applyFont="1" applyFill="1" applyProtection="1"/>
    <xf numFmtId="0" fontId="6" fillId="22" borderId="0" xfId="0" applyFont="1" applyFill="1" applyProtection="1"/>
    <xf numFmtId="0" fontId="6" fillId="22" borderId="0" xfId="0" applyFont="1" applyFill="1" applyAlignment="1" applyProtection="1">
      <alignment horizontal="center"/>
    </xf>
    <xf numFmtId="0" fontId="5" fillId="22" borderId="0" xfId="0" applyFont="1" applyFill="1" applyProtection="1"/>
    <xf numFmtId="0" fontId="13" fillId="0" borderId="0" xfId="0" applyFont="1" applyFill="1" applyProtection="1"/>
    <xf numFmtId="0" fontId="6" fillId="0" borderId="0" xfId="0" applyFont="1" applyFill="1" applyAlignment="1" applyProtection="1">
      <alignment horizontal="center"/>
    </xf>
    <xf numFmtId="0" fontId="12" fillId="22" borderId="0" xfId="0" applyFont="1" applyFill="1" applyAlignment="1" applyProtection="1">
      <alignment horizontal="center"/>
    </xf>
    <xf numFmtId="0" fontId="14" fillId="22" borderId="0" xfId="0" applyFont="1" applyFill="1" applyProtection="1"/>
    <xf numFmtId="0" fontId="6" fillId="0" borderId="1" xfId="0" applyFont="1" applyBorder="1" applyProtection="1"/>
    <xf numFmtId="0" fontId="6" fillId="0" borderId="1" xfId="0" applyFont="1" applyBorder="1" applyAlignment="1" applyProtection="1">
      <alignment horizontal="center" wrapText="1"/>
    </xf>
    <xf numFmtId="0" fontId="6" fillId="0" borderId="1" xfId="0" applyFont="1" applyBorder="1" applyAlignment="1" applyProtection="1">
      <alignment horizontal="center"/>
    </xf>
    <xf numFmtId="0" fontId="6" fillId="0" borderId="16" xfId="0" applyFont="1" applyBorder="1" applyAlignment="1" applyProtection="1">
      <alignment horizontal="center"/>
    </xf>
    <xf numFmtId="0" fontId="15" fillId="7" borderId="0" xfId="0" applyFont="1" applyFill="1" applyProtection="1">
      <protection locked="0"/>
    </xf>
    <xf numFmtId="3" fontId="15" fillId="7" borderId="0" xfId="0" applyNumberFormat="1" applyFont="1" applyFill="1" applyAlignment="1" applyProtection="1">
      <alignment horizontal="center"/>
      <protection locked="0"/>
    </xf>
    <xf numFmtId="2" fontId="13" fillId="0" borderId="0" xfId="0" applyNumberFormat="1" applyFont="1" applyAlignment="1" applyProtection="1">
      <alignment horizontal="center"/>
    </xf>
    <xf numFmtId="166" fontId="15" fillId="7" borderId="0" xfId="0" applyNumberFormat="1" applyFont="1" applyFill="1" applyAlignment="1" applyProtection="1">
      <alignment horizontal="center"/>
      <protection locked="0"/>
    </xf>
    <xf numFmtId="165" fontId="13" fillId="0" borderId="0" xfId="0" applyNumberFormat="1" applyFont="1" applyFill="1" applyAlignment="1" applyProtection="1">
      <alignment horizontal="center"/>
    </xf>
    <xf numFmtId="3" fontId="13" fillId="0" borderId="15" xfId="0" applyNumberFormat="1" applyFont="1" applyFill="1" applyBorder="1" applyAlignment="1" applyProtection="1">
      <alignment horizontal="center"/>
    </xf>
    <xf numFmtId="2" fontId="15" fillId="8" borderId="0" xfId="0" applyNumberFormat="1" applyFont="1" applyFill="1" applyAlignment="1" applyProtection="1">
      <alignment horizontal="center"/>
      <protection locked="0"/>
    </xf>
    <xf numFmtId="0" fontId="15" fillId="0" borderId="0" xfId="0" applyFont="1" applyFill="1" applyProtection="1"/>
    <xf numFmtId="2" fontId="15" fillId="0" borderId="0" xfId="0" applyNumberFormat="1" applyFont="1" applyFill="1" applyAlignment="1" applyProtection="1">
      <alignment horizontal="center"/>
    </xf>
    <xf numFmtId="3" fontId="13" fillId="0" borderId="0" xfId="0" applyNumberFormat="1" applyFont="1" applyFill="1" applyAlignment="1" applyProtection="1">
      <alignment horizontal="center"/>
    </xf>
    <xf numFmtId="3" fontId="15" fillId="0" borderId="0" xfId="0" applyNumberFormat="1" applyFont="1" applyFill="1" applyAlignment="1" applyProtection="1">
      <alignment horizontal="center"/>
    </xf>
    <xf numFmtId="166" fontId="15" fillId="0" borderId="0" xfId="0" applyNumberFormat="1" applyFont="1" applyFill="1" applyAlignment="1" applyProtection="1">
      <alignment horizontal="center"/>
    </xf>
    <xf numFmtId="166" fontId="16" fillId="0" borderId="0" xfId="0" applyNumberFormat="1" applyFont="1" applyFill="1" applyAlignment="1" applyProtection="1">
      <alignment horizontal="right"/>
    </xf>
    <xf numFmtId="166" fontId="15" fillId="0" borderId="0" xfId="0" applyNumberFormat="1" applyFont="1" applyFill="1" applyBorder="1" applyAlignment="1" applyProtection="1">
      <alignment horizontal="center"/>
    </xf>
    <xf numFmtId="166" fontId="17" fillId="0" borderId="0" xfId="0" applyNumberFormat="1" applyFont="1" applyFill="1" applyAlignment="1" applyProtection="1">
      <alignment horizontal="center"/>
    </xf>
    <xf numFmtId="2" fontId="13" fillId="0" borderId="0" xfId="0" applyNumberFormat="1" applyFont="1" applyFill="1" applyAlignment="1" applyProtection="1">
      <alignment horizontal="center"/>
    </xf>
    <xf numFmtId="165" fontId="13" fillId="0" borderId="0" xfId="0" applyNumberFormat="1" applyFont="1" applyFill="1" applyAlignment="1" applyProtection="1"/>
    <xf numFmtId="3" fontId="13" fillId="0" borderId="0" xfId="0" applyNumberFormat="1" applyFont="1" applyFill="1" applyBorder="1" applyAlignment="1" applyProtection="1"/>
    <xf numFmtId="3" fontId="13" fillId="0" borderId="0" xfId="0" applyNumberFormat="1" applyFont="1" applyFill="1" applyBorder="1" applyAlignment="1" applyProtection="1">
      <alignment horizontal="right"/>
    </xf>
    <xf numFmtId="3" fontId="15" fillId="8" borderId="0" xfId="0" applyNumberFormat="1" applyFont="1" applyFill="1" applyAlignment="1" applyProtection="1">
      <alignment horizontal="center"/>
      <protection locked="0"/>
    </xf>
    <xf numFmtId="0" fontId="18" fillId="12" borderId="0" xfId="0" applyFont="1" applyFill="1" applyProtection="1"/>
    <xf numFmtId="0" fontId="15" fillId="12" borderId="0" xfId="0" applyFont="1" applyFill="1" applyProtection="1"/>
    <xf numFmtId="2" fontId="15" fillId="12" borderId="0" xfId="0" applyNumberFormat="1" applyFont="1" applyFill="1" applyAlignment="1" applyProtection="1">
      <alignment horizontal="center"/>
    </xf>
    <xf numFmtId="165" fontId="13" fillId="12" borderId="0" xfId="0" applyNumberFormat="1" applyFont="1" applyFill="1" applyAlignment="1" applyProtection="1">
      <alignment horizontal="center"/>
    </xf>
    <xf numFmtId="3" fontId="13" fillId="12" borderId="0" xfId="0" applyNumberFormat="1" applyFont="1" applyFill="1" applyAlignment="1" applyProtection="1">
      <alignment horizontal="center"/>
    </xf>
    <xf numFmtId="3" fontId="15" fillId="12" borderId="0" xfId="0" applyNumberFormat="1" applyFont="1" applyFill="1" applyAlignment="1" applyProtection="1">
      <alignment horizontal="center"/>
    </xf>
    <xf numFmtId="166" fontId="15" fillId="12" borderId="0" xfId="0" applyNumberFormat="1" applyFont="1" applyFill="1" applyAlignment="1" applyProtection="1">
      <alignment horizontal="center"/>
    </xf>
    <xf numFmtId="166" fontId="13" fillId="12" borderId="0" xfId="0" applyNumberFormat="1" applyFont="1" applyFill="1" applyAlignment="1" applyProtection="1">
      <alignment horizontal="center"/>
    </xf>
    <xf numFmtId="166" fontId="13" fillId="0" borderId="0" xfId="0" applyNumberFormat="1" applyFont="1" applyFill="1" applyAlignment="1" applyProtection="1">
      <alignment horizontal="center"/>
    </xf>
    <xf numFmtId="0" fontId="18" fillId="23" borderId="0" xfId="0" applyFont="1" applyFill="1" applyProtection="1"/>
    <xf numFmtId="0" fontId="15" fillId="23" borderId="0" xfId="0" applyFont="1" applyFill="1" applyProtection="1"/>
    <xf numFmtId="2" fontId="15" fillId="23" borderId="0" xfId="0" applyNumberFormat="1" applyFont="1" applyFill="1" applyAlignment="1" applyProtection="1">
      <alignment horizontal="center"/>
    </xf>
    <xf numFmtId="165" fontId="13" fillId="23" borderId="0" xfId="0" applyNumberFormat="1" applyFont="1" applyFill="1" applyAlignment="1" applyProtection="1">
      <alignment horizontal="center"/>
    </xf>
    <xf numFmtId="3" fontId="13" fillId="23" borderId="0" xfId="0" applyNumberFormat="1" applyFont="1" applyFill="1" applyAlignment="1" applyProtection="1">
      <alignment horizontal="center"/>
    </xf>
    <xf numFmtId="3" fontId="15" fillId="23" borderId="0" xfId="0" applyNumberFormat="1" applyFont="1" applyFill="1" applyAlignment="1" applyProtection="1">
      <alignment horizontal="center"/>
    </xf>
    <xf numFmtId="166" fontId="15" fillId="23" borderId="0" xfId="0" applyNumberFormat="1" applyFont="1" applyFill="1" applyAlignment="1" applyProtection="1">
      <alignment horizontal="center"/>
    </xf>
    <xf numFmtId="166" fontId="13" fillId="23" borderId="0" xfId="0" applyNumberFormat="1" applyFont="1" applyFill="1" applyAlignment="1" applyProtection="1">
      <alignment horizontal="center"/>
    </xf>
    <xf numFmtId="0" fontId="18" fillId="0" borderId="0" xfId="0" applyFont="1" applyFill="1" applyAlignment="1" applyProtection="1">
      <alignment horizontal="center"/>
    </xf>
    <xf numFmtId="0" fontId="13" fillId="0" borderId="0" xfId="0" applyFont="1" applyAlignment="1" applyProtection="1">
      <alignment horizontal="center"/>
    </xf>
    <xf numFmtId="166" fontId="13" fillId="0" borderId="0" xfId="0" quotePrefix="1" applyNumberFormat="1" applyFont="1" applyFill="1" applyAlignment="1" applyProtection="1">
      <alignment horizontal="center"/>
    </xf>
    <xf numFmtId="3" fontId="13" fillId="0" borderId="0" xfId="0" applyNumberFormat="1" applyFont="1" applyFill="1" applyAlignment="1" applyProtection="1">
      <alignment horizontal="right"/>
    </xf>
    <xf numFmtId="166" fontId="13" fillId="0" borderId="0" xfId="0" applyNumberFormat="1" applyFont="1" applyFill="1" applyAlignment="1" applyProtection="1">
      <alignment horizontal="left"/>
    </xf>
    <xf numFmtId="166" fontId="13" fillId="0" borderId="0" xfId="0" applyNumberFormat="1" applyFont="1" applyFill="1" applyAlignment="1" applyProtection="1">
      <alignment horizontal="right"/>
    </xf>
    <xf numFmtId="3" fontId="15" fillId="8" borderId="0" xfId="0" applyNumberFormat="1" applyFont="1" applyFill="1" applyAlignment="1" applyProtection="1">
      <alignment horizontal="right"/>
      <protection locked="0"/>
    </xf>
    <xf numFmtId="0" fontId="21" fillId="0" borderId="0" xfId="0" applyFont="1" applyAlignment="1" applyProtection="1">
      <alignment horizontal="center"/>
    </xf>
    <xf numFmtId="0" fontId="22" fillId="0" borderId="0" xfId="0" applyFont="1" applyProtection="1"/>
    <xf numFmtId="0" fontId="15" fillId="0" borderId="0" xfId="0" applyFont="1" applyProtection="1"/>
    <xf numFmtId="2" fontId="15" fillId="0" borderId="0" xfId="0" applyNumberFormat="1" applyFont="1" applyAlignment="1" applyProtection="1">
      <alignment horizontal="center"/>
    </xf>
    <xf numFmtId="165" fontId="13" fillId="0" borderId="0" xfId="0" applyNumberFormat="1" applyFont="1" applyAlignment="1" applyProtection="1">
      <alignment horizontal="center"/>
    </xf>
    <xf numFmtId="3" fontId="13" fillId="0" borderId="0" xfId="0" applyNumberFormat="1" applyFont="1" applyAlignment="1" applyProtection="1">
      <alignment horizontal="center"/>
    </xf>
    <xf numFmtId="3" fontId="15" fillId="0" borderId="0" xfId="0" applyNumberFormat="1" applyFont="1" applyAlignment="1" applyProtection="1">
      <alignment horizontal="center"/>
    </xf>
    <xf numFmtId="166" fontId="15" fillId="0" borderId="0" xfId="0" applyNumberFormat="1" applyFont="1" applyAlignment="1" applyProtection="1">
      <alignment horizontal="center"/>
    </xf>
    <xf numFmtId="166" fontId="13" fillId="0" borderId="0" xfId="0" applyNumberFormat="1" applyFont="1" applyAlignment="1" applyProtection="1">
      <alignment horizontal="center"/>
    </xf>
    <xf numFmtId="0" fontId="13" fillId="0" borderId="0" xfId="0" applyFont="1" applyProtection="1"/>
    <xf numFmtId="165" fontId="13" fillId="0" borderId="0" xfId="0" quotePrefix="1" applyNumberFormat="1" applyFont="1" applyAlignment="1" applyProtection="1">
      <alignment horizontal="center"/>
    </xf>
    <xf numFmtId="2" fontId="13" fillId="0" borderId="0" xfId="0" applyNumberFormat="1" applyFont="1" applyAlignment="1" applyProtection="1">
      <alignment horizontal="right"/>
    </xf>
    <xf numFmtId="4" fontId="13" fillId="0" borderId="0" xfId="0" applyNumberFormat="1" applyFont="1" applyAlignment="1" applyProtection="1">
      <alignment horizontal="center"/>
    </xf>
    <xf numFmtId="3" fontId="13" fillId="0" borderId="0" xfId="0" quotePrefix="1" applyNumberFormat="1" applyFont="1" applyFill="1" applyAlignment="1" applyProtection="1">
      <alignment horizontal="center"/>
    </xf>
    <xf numFmtId="3" fontId="13" fillId="0" borderId="0" xfId="0" applyNumberFormat="1" applyFont="1" applyFill="1" applyAlignment="1" applyProtection="1"/>
    <xf numFmtId="2" fontId="13" fillId="0" borderId="0" xfId="0" applyNumberFormat="1" applyFont="1" applyFill="1" applyAlignment="1" applyProtection="1">
      <alignment horizontal="right"/>
    </xf>
    <xf numFmtId="1" fontId="15" fillId="8" borderId="0" xfId="0" applyNumberFormat="1" applyFont="1" applyFill="1" applyAlignment="1" applyProtection="1">
      <alignment horizontal="center"/>
      <protection locked="0"/>
    </xf>
    <xf numFmtId="4" fontId="13" fillId="0" borderId="0" xfId="0" applyNumberFormat="1" applyFont="1" applyFill="1" applyAlignment="1" applyProtection="1">
      <alignment horizontal="center"/>
    </xf>
    <xf numFmtId="49" fontId="22" fillId="0" borderId="0" xfId="0" applyNumberFormat="1" applyFont="1" applyAlignment="1" applyProtection="1">
      <alignment horizontal="center"/>
    </xf>
    <xf numFmtId="1" fontId="13" fillId="0" borderId="0" xfId="0" applyNumberFormat="1" applyFont="1" applyFill="1" applyAlignment="1" applyProtection="1">
      <alignment horizontal="center"/>
    </xf>
    <xf numFmtId="166" fontId="22" fillId="0" borderId="0" xfId="0" applyNumberFormat="1" applyFont="1" applyAlignment="1" applyProtection="1">
      <alignment horizontal="center"/>
    </xf>
    <xf numFmtId="0" fontId="13" fillId="0" borderId="0" xfId="0" applyFont="1" applyFill="1" applyAlignment="1" applyProtection="1">
      <alignment horizontal="right"/>
    </xf>
    <xf numFmtId="168" fontId="13" fillId="0" borderId="0" xfId="0" applyNumberFormat="1" applyFont="1" applyFill="1" applyAlignment="1" applyProtection="1">
      <alignment horizontal="center"/>
    </xf>
    <xf numFmtId="9" fontId="13" fillId="0" borderId="0" xfId="1" applyFont="1" applyFill="1" applyAlignment="1" applyProtection="1">
      <alignment horizontal="center"/>
    </xf>
    <xf numFmtId="3" fontId="13" fillId="0" borderId="0" xfId="0" applyNumberFormat="1" applyFont="1" applyFill="1" applyAlignment="1" applyProtection="1">
      <alignment horizontal="left"/>
    </xf>
    <xf numFmtId="2" fontId="18" fillId="2" borderId="8" xfId="0" applyNumberFormat="1" applyFont="1" applyFill="1" applyBorder="1" applyAlignment="1" applyProtection="1">
      <alignment horizontal="center"/>
    </xf>
    <xf numFmtId="165" fontId="18" fillId="2" borderId="11" xfId="0" applyNumberFormat="1" applyFont="1" applyFill="1" applyBorder="1" applyAlignment="1" applyProtection="1">
      <alignment horizontal="center"/>
    </xf>
    <xf numFmtId="3" fontId="18" fillId="2" borderId="10" xfId="0" applyNumberFormat="1" applyFont="1" applyFill="1" applyBorder="1" applyAlignment="1" applyProtection="1">
      <alignment horizontal="center"/>
    </xf>
    <xf numFmtId="3" fontId="23" fillId="2" borderId="10" xfId="0" applyNumberFormat="1" applyFont="1" applyFill="1" applyBorder="1" applyAlignment="1" applyProtection="1">
      <alignment horizontal="center"/>
    </xf>
    <xf numFmtId="166" fontId="23" fillId="2" borderId="10" xfId="0" applyNumberFormat="1" applyFont="1" applyFill="1" applyBorder="1" applyAlignment="1" applyProtection="1">
      <alignment horizontal="center"/>
    </xf>
    <xf numFmtId="166" fontId="18" fillId="2" borderId="12" xfId="0" applyNumberFormat="1" applyFont="1" applyFill="1" applyBorder="1" applyAlignment="1" applyProtection="1">
      <alignment horizontal="center"/>
    </xf>
    <xf numFmtId="2" fontId="18" fillId="2" borderId="6" xfId="0" applyNumberFormat="1" applyFont="1" applyFill="1" applyBorder="1" applyAlignment="1" applyProtection="1">
      <alignment horizontal="center"/>
    </xf>
    <xf numFmtId="2" fontId="18" fillId="2" borderId="7" xfId="0" applyNumberFormat="1" applyFont="1" applyFill="1" applyBorder="1" applyAlignment="1" applyProtection="1">
      <alignment horizontal="center"/>
    </xf>
    <xf numFmtId="9" fontId="18" fillId="2" borderId="2" xfId="1" applyFont="1" applyFill="1" applyBorder="1" applyAlignment="1" applyProtection="1">
      <alignment horizontal="center"/>
    </xf>
    <xf numFmtId="2" fontId="18" fillId="2" borderId="2" xfId="0" applyNumberFormat="1" applyFont="1" applyFill="1" applyBorder="1" applyAlignment="1" applyProtection="1">
      <alignment horizontal="center"/>
    </xf>
    <xf numFmtId="3" fontId="18" fillId="2" borderId="2" xfId="0" applyNumberFormat="1" applyFont="1" applyFill="1" applyBorder="1" applyAlignment="1" applyProtection="1">
      <alignment horizontal="center"/>
    </xf>
    <xf numFmtId="165" fontId="13" fillId="0" borderId="2" xfId="0" applyNumberFormat="1" applyFont="1" applyFill="1" applyBorder="1" applyAlignment="1" applyProtection="1">
      <alignment horizontal="center"/>
    </xf>
    <xf numFmtId="2" fontId="13" fillId="0" borderId="2" xfId="0" applyNumberFormat="1" applyFont="1" applyFill="1" applyBorder="1" applyAlignment="1" applyProtection="1">
      <alignment horizontal="center"/>
    </xf>
    <xf numFmtId="2" fontId="13" fillId="14" borderId="2" xfId="0" applyNumberFormat="1" applyFont="1" applyFill="1" applyBorder="1" applyAlignment="1" applyProtection="1">
      <alignment horizontal="center"/>
    </xf>
    <xf numFmtId="165" fontId="13" fillId="14" borderId="2" xfId="0" applyNumberFormat="1" applyFont="1" applyFill="1" applyBorder="1" applyAlignment="1" applyProtection="1">
      <alignment horizontal="center"/>
    </xf>
    <xf numFmtId="3" fontId="13" fillId="14" borderId="2" xfId="0" applyNumberFormat="1" applyFont="1" applyFill="1" applyBorder="1" applyAlignment="1" applyProtection="1">
      <alignment horizontal="center"/>
    </xf>
    <xf numFmtId="166" fontId="13" fillId="14" borderId="2" xfId="0" applyNumberFormat="1" applyFont="1" applyFill="1" applyBorder="1" applyAlignment="1" applyProtection="1">
      <alignment horizontal="center"/>
    </xf>
    <xf numFmtId="2" fontId="13" fillId="2" borderId="2" xfId="0" applyNumberFormat="1" applyFont="1" applyFill="1" applyBorder="1" applyAlignment="1" applyProtection="1">
      <alignment horizontal="center"/>
    </xf>
    <xf numFmtId="2" fontId="13" fillId="2" borderId="2" xfId="0" applyNumberFormat="1" applyFont="1" applyFill="1" applyBorder="1" applyAlignment="1" applyProtection="1">
      <alignment horizontal="right"/>
    </xf>
    <xf numFmtId="1" fontId="13" fillId="0" borderId="2" xfId="0" applyNumberFormat="1" applyFont="1" applyFill="1" applyBorder="1" applyAlignment="1" applyProtection="1">
      <alignment horizontal="center"/>
    </xf>
    <xf numFmtId="2" fontId="16" fillId="0" borderId="0" xfId="0" applyNumberFormat="1" applyFont="1" applyFill="1" applyBorder="1" applyAlignment="1" applyProtection="1">
      <alignment horizontal="center"/>
    </xf>
    <xf numFmtId="2" fontId="25" fillId="22" borderId="0" xfId="0" applyNumberFormat="1" applyFont="1" applyFill="1" applyAlignment="1" applyProtection="1">
      <alignment horizontal="center"/>
    </xf>
    <xf numFmtId="0" fontId="6" fillId="12" borderId="0" xfId="0" applyFont="1" applyFill="1" applyProtection="1"/>
    <xf numFmtId="0" fontId="6" fillId="12" borderId="0" xfId="0" applyFont="1" applyFill="1" applyAlignment="1" applyProtection="1">
      <alignment horizontal="center"/>
    </xf>
    <xf numFmtId="0" fontId="5" fillId="12" borderId="0" xfId="0" applyFont="1" applyFill="1" applyProtection="1"/>
    <xf numFmtId="164" fontId="5" fillId="0" borderId="0" xfId="1" applyNumberFormat="1" applyFont="1" applyFill="1" applyAlignment="1" applyProtection="1">
      <alignment horizontal="center"/>
    </xf>
    <xf numFmtId="2" fontId="13" fillId="0" borderId="0" xfId="1" applyNumberFormat="1" applyFont="1" applyFill="1" applyAlignment="1" applyProtection="1">
      <alignment horizontal="center"/>
    </xf>
    <xf numFmtId="0" fontId="7" fillId="0" borderId="0" xfId="0" applyFont="1" applyFill="1" applyProtection="1"/>
    <xf numFmtId="164" fontId="7" fillId="0" borderId="0" xfId="1" applyNumberFormat="1" applyFont="1" applyFill="1" applyAlignment="1" applyProtection="1">
      <alignment horizontal="center"/>
    </xf>
    <xf numFmtId="2" fontId="26" fillId="0" borderId="0" xfId="1" applyNumberFormat="1" applyFont="1" applyFill="1" applyAlignment="1" applyProtection="1">
      <alignment horizontal="center"/>
    </xf>
    <xf numFmtId="0" fontId="7" fillId="3" borderId="0" xfId="0" applyFont="1" applyFill="1" applyProtection="1">
      <protection locked="0"/>
    </xf>
    <xf numFmtId="2" fontId="7" fillId="0" borderId="0" xfId="1" applyNumberFormat="1" applyFont="1" applyFill="1" applyAlignment="1" applyProtection="1">
      <alignment horizontal="right"/>
    </xf>
    <xf numFmtId="164" fontId="7" fillId="0" borderId="0" xfId="1" applyNumberFormat="1" applyFont="1" applyFill="1" applyAlignment="1" applyProtection="1">
      <alignment horizontal="left"/>
    </xf>
    <xf numFmtId="164" fontId="7" fillId="0" borderId="0" xfId="1" applyNumberFormat="1" applyFont="1" applyFill="1" applyAlignment="1" applyProtection="1">
      <alignment horizontal="right"/>
    </xf>
    <xf numFmtId="0" fontId="7" fillId="0" borderId="0" xfId="0" applyFont="1" applyFill="1" applyAlignment="1" applyProtection="1"/>
    <xf numFmtId="3" fontId="7" fillId="3" borderId="0" xfId="1" applyNumberFormat="1" applyFont="1" applyFill="1" applyAlignment="1" applyProtection="1">
      <alignment horizontal="right"/>
      <protection locked="0"/>
    </xf>
    <xf numFmtId="2" fontId="7" fillId="3" borderId="0" xfId="1" applyNumberFormat="1" applyFont="1" applyFill="1" applyAlignment="1" applyProtection="1">
      <alignment horizontal="right"/>
      <protection locked="0"/>
    </xf>
    <xf numFmtId="3" fontId="7" fillId="0" borderId="0" xfId="1" applyNumberFormat="1" applyFont="1" applyFill="1" applyAlignment="1" applyProtection="1">
      <alignment horizontal="right"/>
    </xf>
    <xf numFmtId="0" fontId="7" fillId="0" borderId="0" xfId="0" applyFont="1" applyFill="1"/>
    <xf numFmtId="0" fontId="7" fillId="0" borderId="0" xfId="0" applyFont="1" applyFill="1" applyAlignment="1" applyProtection="1">
      <alignment horizontal="right"/>
    </xf>
    <xf numFmtId="0" fontId="7" fillId="0" borderId="0" xfId="0" applyFont="1" applyFill="1" applyAlignment="1" applyProtection="1">
      <alignment horizontal="left" wrapText="1"/>
    </xf>
    <xf numFmtId="0" fontId="3" fillId="0" borderId="0" xfId="0" applyFont="1" applyAlignment="1" applyProtection="1"/>
    <xf numFmtId="0" fontId="4" fillId="0" borderId="0" xfId="0" applyFont="1" applyAlignment="1" applyProtection="1">
      <alignment horizontal="center"/>
    </xf>
    <xf numFmtId="14" fontId="5" fillId="0" borderId="0" xfId="0" applyNumberFormat="1" applyFont="1" applyFill="1" applyAlignment="1" applyProtection="1">
      <alignment horizontal="left"/>
    </xf>
    <xf numFmtId="0" fontId="6" fillId="10" borderId="0" xfId="0" applyFont="1" applyFill="1" applyAlignment="1" applyProtection="1"/>
    <xf numFmtId="0" fontId="6" fillId="4" borderId="0" xfId="0" applyFont="1" applyFill="1" applyAlignment="1" applyProtection="1"/>
    <xf numFmtId="0" fontId="5" fillId="4" borderId="0" xfId="0" applyFont="1" applyFill="1" applyAlignment="1" applyProtection="1"/>
    <xf numFmtId="0" fontId="5" fillId="0" borderId="2" xfId="0" applyFont="1" applyBorder="1" applyProtection="1"/>
    <xf numFmtId="0" fontId="5" fillId="0" borderId="5" xfId="0" applyFont="1" applyBorder="1" applyProtection="1"/>
    <xf numFmtId="0" fontId="6" fillId="0" borderId="0" xfId="0" applyFont="1" applyFill="1" applyAlignment="1" applyProtection="1"/>
    <xf numFmtId="3" fontId="5" fillId="0" borderId="0" xfId="0" applyNumberFormat="1" applyFont="1" applyFill="1" applyAlignment="1" applyProtection="1"/>
    <xf numFmtId="0" fontId="28" fillId="0" borderId="0" xfId="0" applyFont="1" applyAlignment="1" applyProtection="1">
      <alignment horizontal="center"/>
    </xf>
    <xf numFmtId="167" fontId="5" fillId="0" borderId="2" xfId="2" applyNumberFormat="1" applyFont="1" applyBorder="1" applyProtection="1">
      <protection locked="0"/>
    </xf>
    <xf numFmtId="3" fontId="5" fillId="20" borderId="0" xfId="0" applyNumberFormat="1" applyFont="1" applyFill="1" applyAlignment="1" applyProtection="1">
      <alignment horizontal="center"/>
      <protection locked="0"/>
    </xf>
    <xf numFmtId="0" fontId="6" fillId="0" borderId="1" xfId="0" applyFont="1" applyFill="1" applyBorder="1" applyAlignment="1" applyProtection="1"/>
    <xf numFmtId="0" fontId="6" fillId="0" borderId="1" xfId="0" applyFont="1" applyFill="1" applyBorder="1" applyAlignment="1" applyProtection="1">
      <alignment horizontal="center"/>
    </xf>
    <xf numFmtId="166" fontId="5" fillId="0" borderId="0" xfId="0" applyNumberFormat="1" applyFont="1" applyFill="1" applyAlignment="1" applyProtection="1">
      <alignment horizontal="center"/>
    </xf>
    <xf numFmtId="43" fontId="5" fillId="0" borderId="0" xfId="2" applyNumberFormat="1" applyFont="1" applyBorder="1" applyProtection="1"/>
    <xf numFmtId="0" fontId="5" fillId="0" borderId="0" xfId="0" applyFont="1" applyBorder="1" applyProtection="1"/>
    <xf numFmtId="0" fontId="6" fillId="5" borderId="0" xfId="0" applyFont="1" applyFill="1" applyAlignment="1" applyProtection="1"/>
    <xf numFmtId="0" fontId="5" fillId="5" borderId="0" xfId="0" applyFont="1" applyFill="1" applyAlignment="1" applyProtection="1"/>
    <xf numFmtId="164" fontId="5" fillId="2" borderId="0" xfId="1" applyNumberFormat="1" applyFont="1" applyFill="1" applyAlignment="1" applyProtection="1">
      <alignment horizontal="center"/>
      <protection locked="0"/>
    </xf>
    <xf numFmtId="164" fontId="5" fillId="0" borderId="0" xfId="1" applyNumberFormat="1" applyFont="1" applyAlignment="1" applyProtection="1">
      <alignment horizontal="center"/>
    </xf>
    <xf numFmtId="166" fontId="5" fillId="2" borderId="0" xfId="0" applyNumberFormat="1" applyFont="1" applyFill="1" applyAlignment="1" applyProtection="1">
      <alignment horizontal="center"/>
      <protection locked="0"/>
    </xf>
    <xf numFmtId="164" fontId="5" fillId="0" borderId="0" xfId="1" applyNumberFormat="1" applyFont="1" applyAlignment="1" applyProtection="1">
      <alignment horizontal="left"/>
    </xf>
    <xf numFmtId="0" fontId="6" fillId="8" borderId="0" xfId="0" applyFont="1" applyFill="1" applyAlignment="1" applyProtection="1"/>
    <xf numFmtId="0" fontId="6" fillId="0" borderId="0" xfId="0" applyFont="1" applyAlignment="1" applyProtection="1">
      <alignment horizontal="center" wrapText="1"/>
    </xf>
    <xf numFmtId="0" fontId="5" fillId="10" borderId="0" xfId="0" applyFont="1" applyFill="1" applyAlignment="1" applyProtection="1">
      <alignment horizontal="center"/>
      <protection locked="0"/>
    </xf>
    <xf numFmtId="0" fontId="8" fillId="21" borderId="0" xfId="0" applyFont="1" applyFill="1" applyProtection="1"/>
    <xf numFmtId="0" fontId="27" fillId="4" borderId="0" xfId="0" applyFont="1" applyFill="1" applyAlignment="1" applyProtection="1">
      <alignment wrapText="1"/>
    </xf>
    <xf numFmtId="0" fontId="15" fillId="7" borderId="0" xfId="0" applyFont="1" applyFill="1" applyAlignment="1" applyProtection="1">
      <alignment horizontal="center"/>
      <protection locked="0"/>
    </xf>
    <xf numFmtId="0" fontId="5" fillId="11" borderId="0" xfId="0" applyFont="1" applyFill="1" applyAlignment="1" applyProtection="1">
      <alignment horizontal="center"/>
    </xf>
    <xf numFmtId="165" fontId="5" fillId="0" borderId="0" xfId="0" applyNumberFormat="1" applyFont="1" applyBorder="1" applyAlignment="1" applyProtection="1">
      <alignment horizontal="right"/>
    </xf>
    <xf numFmtId="3" fontId="5" fillId="0" borderId="0" xfId="0" applyNumberFormat="1" applyFont="1" applyBorder="1" applyAlignment="1" applyProtection="1">
      <alignment horizontal="right"/>
    </xf>
    <xf numFmtId="0" fontId="5" fillId="0" borderId="3" xfId="0" applyFont="1" applyBorder="1" applyProtection="1"/>
    <xf numFmtId="0" fontId="5" fillId="0" borderId="4" xfId="0" applyFont="1" applyBorder="1" applyProtection="1"/>
    <xf numFmtId="167" fontId="5" fillId="0" borderId="3" xfId="2" applyNumberFormat="1" applyFont="1" applyBorder="1" applyProtection="1">
      <protection locked="0"/>
    </xf>
    <xf numFmtId="0" fontId="6" fillId="14" borderId="0" xfId="0" applyFont="1" applyFill="1" applyProtection="1"/>
    <xf numFmtId="0" fontId="5" fillId="14" borderId="0" xfId="0" applyFont="1" applyFill="1" applyProtection="1"/>
    <xf numFmtId="0" fontId="29" fillId="7" borderId="0" xfId="0" applyFont="1" applyFill="1" applyAlignment="1" applyProtection="1">
      <alignment horizontal="center"/>
      <protection locked="0"/>
    </xf>
    <xf numFmtId="0" fontId="30" fillId="7" borderId="0" xfId="0" applyFont="1" applyFill="1" applyAlignment="1" applyProtection="1">
      <alignment horizontal="center"/>
      <protection locked="0"/>
    </xf>
    <xf numFmtId="0" fontId="5" fillId="2" borderId="0" xfId="0" applyFont="1" applyFill="1" applyAlignment="1" applyProtection="1">
      <alignment horizontal="center"/>
    </xf>
    <xf numFmtId="165" fontId="5" fillId="2" borderId="0" xfId="0" applyNumberFormat="1" applyFont="1" applyFill="1" applyBorder="1" applyAlignment="1" applyProtection="1">
      <alignment horizontal="center"/>
    </xf>
    <xf numFmtId="164" fontId="5" fillId="2" borderId="0" xfId="1" applyNumberFormat="1" applyFont="1" applyFill="1" applyAlignment="1" applyProtection="1">
      <alignment horizontal="center"/>
    </xf>
    <xf numFmtId="3" fontId="5" fillId="2" borderId="0" xfId="0" applyNumberFormat="1" applyFont="1" applyFill="1" applyBorder="1" applyAlignment="1" applyProtection="1">
      <alignment horizontal="center"/>
    </xf>
    <xf numFmtId="165" fontId="5" fillId="2" borderId="0" xfId="0" applyNumberFormat="1" applyFont="1" applyFill="1" applyAlignment="1" applyProtection="1">
      <alignment horizontal="center"/>
    </xf>
    <xf numFmtId="0" fontId="6" fillId="6" borderId="0" xfId="0" applyFont="1" applyFill="1" applyProtection="1"/>
    <xf numFmtId="0" fontId="5" fillId="6" borderId="0" xfId="0" applyFont="1" applyFill="1" applyProtection="1"/>
    <xf numFmtId="0" fontId="5" fillId="9" borderId="0" xfId="0" applyFont="1" applyFill="1" applyAlignment="1" applyProtection="1">
      <alignment horizontal="center"/>
    </xf>
    <xf numFmtId="165" fontId="5" fillId="9" borderId="0" xfId="0" applyNumberFormat="1" applyFont="1" applyFill="1" applyBorder="1" applyAlignment="1" applyProtection="1">
      <alignment horizontal="center"/>
    </xf>
    <xf numFmtId="164" fontId="5" fillId="9" borderId="0" xfId="1" applyNumberFormat="1" applyFont="1" applyFill="1" applyAlignment="1" applyProtection="1">
      <alignment horizontal="center"/>
    </xf>
    <xf numFmtId="3" fontId="5" fillId="9" borderId="0" xfId="0" applyNumberFormat="1" applyFont="1" applyFill="1" applyBorder="1" applyAlignment="1" applyProtection="1">
      <alignment horizontal="center"/>
    </xf>
    <xf numFmtId="165" fontId="5" fillId="9" borderId="0" xfId="0" applyNumberFormat="1" applyFont="1" applyFill="1" applyAlignment="1" applyProtection="1">
      <alignment horizontal="center"/>
    </xf>
    <xf numFmtId="0" fontId="31" fillId="0" borderId="0" xfId="0" applyFont="1" applyProtection="1"/>
    <xf numFmtId="0" fontId="21" fillId="0" borderId="0" xfId="0" applyFont="1" applyProtection="1"/>
    <xf numFmtId="0" fontId="27" fillId="2" borderId="0" xfId="0" applyFont="1" applyFill="1" applyAlignment="1" applyProtection="1"/>
    <xf numFmtId="0" fontId="32" fillId="0" borderId="1" xfId="0" applyFont="1" applyBorder="1" applyProtection="1"/>
    <xf numFmtId="0" fontId="32" fillId="0" borderId="0" xfId="0" applyFont="1" applyProtection="1"/>
    <xf numFmtId="0" fontId="4" fillId="8" borderId="0" xfId="0" applyFont="1" applyFill="1" applyProtection="1"/>
    <xf numFmtId="0" fontId="21" fillId="0" borderId="0" xfId="0" applyFont="1" applyAlignment="1" applyProtection="1">
      <alignment horizontal="right"/>
    </xf>
    <xf numFmtId="165" fontId="21" fillId="0" borderId="0" xfId="0" applyNumberFormat="1" applyFont="1" applyBorder="1" applyAlignment="1" applyProtection="1">
      <alignment horizontal="right"/>
    </xf>
    <xf numFmtId="164" fontId="21" fillId="0" borderId="0" xfId="1" applyNumberFormat="1" applyFont="1" applyAlignment="1" applyProtection="1">
      <alignment horizontal="center"/>
    </xf>
    <xf numFmtId="3" fontId="21" fillId="0" borderId="0" xfId="0" applyNumberFormat="1" applyFont="1" applyBorder="1" applyAlignment="1" applyProtection="1">
      <alignment horizontal="right"/>
    </xf>
    <xf numFmtId="165" fontId="21" fillId="0" borderId="0" xfId="0" applyNumberFormat="1" applyFont="1" applyProtection="1"/>
    <xf numFmtId="0" fontId="4" fillId="0" borderId="0" xfId="0" applyFont="1" applyFill="1" applyProtection="1"/>
    <xf numFmtId="0" fontId="4" fillId="0" borderId="0" xfId="0" applyFont="1" applyFill="1" applyAlignment="1" applyProtection="1">
      <alignment horizontal="center"/>
    </xf>
    <xf numFmtId="0" fontId="4" fillId="0" borderId="1" xfId="0" applyFont="1" applyBorder="1" applyProtection="1"/>
    <xf numFmtId="0" fontId="21" fillId="0" borderId="1" xfId="0" applyFont="1" applyFill="1" applyBorder="1" applyAlignment="1" applyProtection="1">
      <alignment horizontal="center"/>
    </xf>
    <xf numFmtId="2" fontId="21" fillId="16" borderId="0" xfId="0" applyNumberFormat="1" applyFont="1" applyFill="1" applyAlignment="1" applyProtection="1">
      <alignment horizontal="center"/>
      <protection locked="0"/>
    </xf>
    <xf numFmtId="166" fontId="21" fillId="17" borderId="0" xfId="0" applyNumberFormat="1" applyFont="1" applyFill="1" applyAlignment="1" applyProtection="1">
      <alignment horizontal="center"/>
    </xf>
    <xf numFmtId="37" fontId="21" fillId="17" borderId="0" xfId="0" applyNumberFormat="1" applyFont="1" applyFill="1" applyAlignment="1" applyProtection="1">
      <alignment horizontal="center"/>
    </xf>
    <xf numFmtId="166" fontId="21" fillId="18" borderId="0" xfId="0" applyNumberFormat="1" applyFont="1" applyFill="1" applyAlignment="1" applyProtection="1">
      <alignment horizontal="center"/>
    </xf>
    <xf numFmtId="37" fontId="21" fillId="18" borderId="0" xfId="0" applyNumberFormat="1" applyFont="1" applyFill="1" applyAlignment="1" applyProtection="1">
      <alignment horizontal="center"/>
    </xf>
    <xf numFmtId="0" fontId="21" fillId="9" borderId="0" xfId="0" applyNumberFormat="1" applyFont="1" applyFill="1" applyAlignment="1" applyProtection="1">
      <alignment horizontal="center"/>
      <protection locked="0"/>
    </xf>
    <xf numFmtId="37" fontId="21" fillId="9" borderId="0" xfId="2" applyNumberFormat="1" applyFont="1" applyFill="1" applyAlignment="1" applyProtection="1">
      <alignment horizontal="center"/>
      <protection locked="0"/>
    </xf>
    <xf numFmtId="0" fontId="21" fillId="11" borderId="0" xfId="0" applyNumberFormat="1" applyFont="1" applyFill="1" applyAlignment="1" applyProtection="1">
      <alignment horizontal="center"/>
      <protection locked="0"/>
    </xf>
    <xf numFmtId="37" fontId="21" fillId="11" borderId="0" xfId="0" applyNumberFormat="1" applyFont="1" applyFill="1" applyAlignment="1" applyProtection="1">
      <alignment horizontal="center"/>
      <protection locked="0"/>
    </xf>
    <xf numFmtId="0" fontId="21" fillId="2" borderId="0" xfId="0" applyNumberFormat="1" applyFont="1" applyFill="1" applyAlignment="1" applyProtection="1">
      <alignment horizontal="center"/>
      <protection locked="0"/>
    </xf>
    <xf numFmtId="37" fontId="21" fillId="2" borderId="0" xfId="0" applyNumberFormat="1" applyFont="1" applyFill="1" applyAlignment="1" applyProtection="1">
      <alignment horizontal="center"/>
      <protection locked="0"/>
    </xf>
    <xf numFmtId="2" fontId="21" fillId="0" borderId="0" xfId="0" applyNumberFormat="1" applyFont="1" applyFill="1" applyAlignment="1" applyProtection="1">
      <alignment horizontal="center"/>
    </xf>
    <xf numFmtId="166" fontId="21" fillId="0" borderId="0" xfId="0" applyNumberFormat="1" applyFont="1" applyFill="1" applyAlignment="1" applyProtection="1">
      <alignment horizontal="center"/>
    </xf>
    <xf numFmtId="37" fontId="21" fillId="0" borderId="0" xfId="0" applyNumberFormat="1" applyFont="1" applyFill="1" applyAlignment="1" applyProtection="1">
      <alignment horizontal="center"/>
    </xf>
    <xf numFmtId="1" fontId="21" fillId="0" borderId="0" xfId="0" applyNumberFormat="1" applyFont="1" applyFill="1" applyAlignment="1" applyProtection="1">
      <alignment horizontal="center"/>
    </xf>
    <xf numFmtId="37" fontId="21" fillId="0" borderId="0" xfId="2" applyNumberFormat="1" applyFont="1" applyFill="1" applyAlignment="1" applyProtection="1">
      <alignment horizontal="center"/>
    </xf>
    <xf numFmtId="0" fontId="21" fillId="0" borderId="0" xfId="0" applyFont="1" applyFill="1" applyAlignment="1" applyProtection="1">
      <alignment horizontal="right"/>
    </xf>
    <xf numFmtId="2" fontId="21" fillId="0" borderId="0" xfId="0" applyNumberFormat="1" applyFont="1" applyAlignment="1" applyProtection="1">
      <alignment horizontal="center"/>
    </xf>
    <xf numFmtId="1" fontId="21" fillId="0" borderId="0" xfId="0" applyNumberFormat="1" applyFont="1" applyAlignment="1" applyProtection="1">
      <alignment horizontal="center"/>
    </xf>
    <xf numFmtId="0" fontId="21" fillId="15" borderId="0" xfId="0" applyNumberFormat="1" applyFont="1" applyFill="1" applyAlignment="1" applyProtection="1">
      <alignment horizontal="center"/>
      <protection locked="0"/>
    </xf>
    <xf numFmtId="0" fontId="21" fillId="15" borderId="0" xfId="0" applyFont="1" applyFill="1" applyAlignment="1" applyProtection="1">
      <alignment horizontal="center"/>
      <protection locked="0"/>
    </xf>
    <xf numFmtId="0" fontId="21" fillId="0" borderId="8" xfId="0" applyFont="1" applyBorder="1" applyAlignment="1" applyProtection="1">
      <alignment horizontal="center"/>
    </xf>
    <xf numFmtId="0" fontId="4" fillId="0" borderId="0" xfId="0" applyFont="1" applyProtection="1"/>
    <xf numFmtId="0" fontId="5" fillId="0" borderId="6" xfId="0" applyFont="1" applyBorder="1" applyAlignment="1" applyProtection="1">
      <alignment horizontal="center"/>
    </xf>
    <xf numFmtId="0" fontId="33" fillId="0" borderId="0" xfId="0" applyFont="1" applyAlignment="1" applyProtection="1">
      <alignment horizontal="center"/>
    </xf>
    <xf numFmtId="0" fontId="21" fillId="0" borderId="1" xfId="0" applyFont="1" applyBorder="1" applyAlignment="1" applyProtection="1">
      <alignment horizontal="center"/>
    </xf>
    <xf numFmtId="167" fontId="5" fillId="0" borderId="7" xfId="2" applyNumberFormat="1" applyFont="1" applyBorder="1" applyAlignment="1" applyProtection="1">
      <alignment horizontal="center"/>
    </xf>
    <xf numFmtId="0" fontId="34" fillId="0" borderId="1" xfId="0" applyFont="1" applyBorder="1" applyAlignment="1" applyProtection="1">
      <alignment horizontal="center"/>
    </xf>
    <xf numFmtId="0" fontId="21" fillId="0" borderId="0" xfId="0" applyFont="1" applyFill="1" applyBorder="1" applyAlignment="1" applyProtection="1">
      <alignment horizontal="center"/>
    </xf>
    <xf numFmtId="0" fontId="21" fillId="0" borderId="0" xfId="0" applyFont="1" applyFill="1" applyAlignment="1" applyProtection="1">
      <alignment horizontal="center"/>
    </xf>
    <xf numFmtId="0" fontId="21" fillId="0" borderId="0" xfId="0" applyNumberFormat="1" applyFont="1" applyFill="1" applyBorder="1" applyAlignment="1" applyProtection="1">
      <alignment horizontal="center"/>
    </xf>
    <xf numFmtId="165" fontId="21" fillId="0" borderId="0" xfId="0" applyNumberFormat="1" applyFont="1" applyFill="1" applyAlignment="1" applyProtection="1">
      <alignment horizontal="center"/>
    </xf>
    <xf numFmtId="3" fontId="21" fillId="0" borderId="0" xfId="0" applyNumberFormat="1" applyFont="1" applyFill="1" applyAlignment="1" applyProtection="1">
      <alignment horizontal="center"/>
    </xf>
    <xf numFmtId="43" fontId="21" fillId="0" borderId="6" xfId="2" applyNumberFormat="1" applyFont="1" applyBorder="1" applyAlignment="1" applyProtection="1">
      <alignment horizontal="center"/>
      <protection locked="0"/>
    </xf>
    <xf numFmtId="2" fontId="34" fillId="0" borderId="0" xfId="0" applyNumberFormat="1" applyFont="1" applyBorder="1" applyAlignment="1" applyProtection="1">
      <alignment horizontal="center"/>
    </xf>
    <xf numFmtId="0" fontId="21" fillId="0" borderId="0" xfId="0" applyNumberFormat="1" applyFont="1" applyBorder="1" applyAlignment="1" applyProtection="1">
      <alignment horizontal="center"/>
    </xf>
    <xf numFmtId="165" fontId="21" fillId="0" borderId="0" xfId="0" applyNumberFormat="1" applyFont="1" applyAlignment="1" applyProtection="1">
      <alignment horizontal="center"/>
    </xf>
    <xf numFmtId="37" fontId="21" fillId="0" borderId="0" xfId="0" applyNumberFormat="1" applyFont="1" applyAlignment="1" applyProtection="1">
      <alignment horizontal="center"/>
    </xf>
    <xf numFmtId="3" fontId="21" fillId="0" borderId="0" xfId="0" applyNumberFormat="1" applyFont="1" applyAlignment="1" applyProtection="1">
      <alignment horizontal="center"/>
    </xf>
    <xf numFmtId="2" fontId="34" fillId="0" borderId="0" xfId="0" applyNumberFormat="1" applyFont="1" applyAlignment="1" applyProtection="1">
      <alignment horizontal="center"/>
    </xf>
    <xf numFmtId="43" fontId="21" fillId="0" borderId="7" xfId="2" applyNumberFormat="1" applyFont="1" applyBorder="1" applyAlignment="1" applyProtection="1">
      <alignment horizontal="center"/>
      <protection locked="0"/>
    </xf>
    <xf numFmtId="3" fontId="21" fillId="0" borderId="0" xfId="0" applyNumberFormat="1" applyFont="1" applyAlignment="1" applyProtection="1">
      <alignment horizontal="right"/>
    </xf>
    <xf numFmtId="4" fontId="21" fillId="8" borderId="0" xfId="0" applyNumberFormat="1" applyFont="1" applyFill="1" applyAlignment="1" applyProtection="1">
      <alignment horizontal="center"/>
      <protection locked="0"/>
    </xf>
    <xf numFmtId="167" fontId="21" fillId="0" borderId="0" xfId="2" applyNumberFormat="1" applyFont="1" applyBorder="1" applyAlignment="1" applyProtection="1">
      <alignment horizontal="center"/>
      <protection locked="0"/>
    </xf>
    <xf numFmtId="3" fontId="7" fillId="0" borderId="9" xfId="0" applyNumberFormat="1" applyFont="1" applyBorder="1" applyAlignment="1" applyProtection="1">
      <alignment horizontal="center"/>
    </xf>
    <xf numFmtId="166" fontId="21" fillId="0" borderId="0" xfId="0" applyNumberFormat="1" applyFont="1" applyProtection="1"/>
    <xf numFmtId="0" fontId="35" fillId="0" borderId="0" xfId="0" applyFont="1" applyProtection="1"/>
    <xf numFmtId="14" fontId="21" fillId="0" borderId="0" xfId="0" applyNumberFormat="1" applyFont="1" applyAlignment="1" applyProtection="1">
      <alignment horizontal="left"/>
    </xf>
    <xf numFmtId="0" fontId="21" fillId="0" borderId="1" xfId="0" applyFont="1" applyBorder="1" applyProtection="1"/>
    <xf numFmtId="0" fontId="4" fillId="13" borderId="0" xfId="0" applyFont="1" applyFill="1" applyProtection="1"/>
    <xf numFmtId="0" fontId="21" fillId="0" borderId="0" xfId="0" applyFont="1" applyFill="1" applyProtection="1"/>
    <xf numFmtId="1" fontId="21" fillId="0" borderId="0" xfId="0" applyNumberFormat="1" applyFont="1" applyFill="1" applyAlignment="1" applyProtection="1">
      <alignment horizontal="center" wrapText="1"/>
    </xf>
    <xf numFmtId="37" fontId="21" fillId="0" borderId="0" xfId="0" applyNumberFormat="1" applyFont="1" applyFill="1" applyAlignment="1" applyProtection="1">
      <alignment horizontal="center" wrapText="1"/>
    </xf>
    <xf numFmtId="2" fontId="21" fillId="0" borderId="1" xfId="0" applyNumberFormat="1" applyFont="1" applyFill="1" applyBorder="1" applyAlignment="1" applyProtection="1">
      <alignment horizontal="center"/>
    </xf>
    <xf numFmtId="166" fontId="21" fillId="0" borderId="1" xfId="0" applyNumberFormat="1" applyFont="1" applyFill="1" applyBorder="1" applyAlignment="1" applyProtection="1">
      <alignment horizontal="center"/>
    </xf>
    <xf numFmtId="37" fontId="21" fillId="0" borderId="1" xfId="0" applyNumberFormat="1" applyFont="1" applyFill="1" applyBorder="1" applyAlignment="1" applyProtection="1">
      <alignment horizontal="center"/>
    </xf>
    <xf numFmtId="1" fontId="21" fillId="0" borderId="1" xfId="0" applyNumberFormat="1" applyFont="1" applyFill="1" applyBorder="1" applyAlignment="1" applyProtection="1">
      <alignment horizontal="center"/>
    </xf>
    <xf numFmtId="0" fontId="21" fillId="0" borderId="0" xfId="0" applyFont="1" applyBorder="1" applyAlignment="1" applyProtection="1">
      <alignment horizontal="center"/>
    </xf>
    <xf numFmtId="0" fontId="21" fillId="19" borderId="0" xfId="0" applyNumberFormat="1" applyFont="1" applyFill="1" applyAlignment="1" applyProtection="1">
      <alignment horizontal="center"/>
      <protection locked="0"/>
    </xf>
    <xf numFmtId="39" fontId="21" fillId="19" borderId="0" xfId="0" applyNumberFormat="1" applyFont="1" applyFill="1" applyAlignment="1" applyProtection="1">
      <alignment horizontal="center"/>
      <protection locked="0"/>
    </xf>
    <xf numFmtId="3" fontId="21" fillId="19" borderId="0" xfId="0" applyNumberFormat="1" applyFont="1" applyFill="1" applyAlignment="1" applyProtection="1">
      <alignment horizontal="center"/>
      <protection locked="0"/>
    </xf>
    <xf numFmtId="39" fontId="21" fillId="0" borderId="0" xfId="0" applyNumberFormat="1" applyFont="1" applyFill="1" applyAlignment="1" applyProtection="1">
      <alignment horizontal="center"/>
    </xf>
    <xf numFmtId="0" fontId="21" fillId="0" borderId="0" xfId="0" applyFont="1" applyAlignment="1" applyProtection="1">
      <alignment horizontal="center" wrapText="1"/>
    </xf>
    <xf numFmtId="166" fontId="21" fillId="0" borderId="0" xfId="0" applyNumberFormat="1" applyFont="1" applyAlignment="1" applyProtection="1">
      <alignment horizontal="center" wrapText="1"/>
    </xf>
    <xf numFmtId="164" fontId="21" fillId="0" borderId="0" xfId="0" applyNumberFormat="1" applyFont="1" applyAlignment="1" applyProtection="1">
      <alignment horizontal="center"/>
    </xf>
    <xf numFmtId="1" fontId="21" fillId="19" borderId="0" xfId="0" applyNumberFormat="1" applyFont="1" applyFill="1" applyAlignment="1" applyProtection="1">
      <alignment horizontal="center"/>
      <protection locked="0"/>
    </xf>
    <xf numFmtId="0" fontId="36" fillId="0" borderId="0" xfId="0" applyFont="1" applyAlignment="1" applyProtection="1">
      <alignment horizontal="left"/>
    </xf>
    <xf numFmtId="166" fontId="21" fillId="0" borderId="0" xfId="0" applyNumberFormat="1" applyFont="1" applyAlignment="1" applyProtection="1">
      <alignment horizontal="center"/>
    </xf>
    <xf numFmtId="0" fontId="7" fillId="0" borderId="0" xfId="0" applyFont="1" applyAlignment="1" applyProtection="1">
      <alignment horizontal="center"/>
    </xf>
    <xf numFmtId="166" fontId="7" fillId="0" borderId="0" xfId="0" applyNumberFormat="1" applyFont="1" applyAlignment="1" applyProtection="1">
      <alignment horizontal="center"/>
    </xf>
    <xf numFmtId="1" fontId="7" fillId="0" borderId="0" xfId="0" applyNumberFormat="1" applyFont="1" applyAlignment="1" applyProtection="1">
      <alignment horizontal="center"/>
    </xf>
    <xf numFmtId="2" fontId="7" fillId="0" borderId="0" xfId="0" applyNumberFormat="1" applyFont="1" applyAlignment="1" applyProtection="1">
      <alignment horizontal="center"/>
    </xf>
    <xf numFmtId="165" fontId="7" fillId="0" borderId="0" xfId="0" applyNumberFormat="1" applyFont="1" applyAlignment="1" applyProtection="1">
      <alignment horizontal="center"/>
    </xf>
    <xf numFmtId="37" fontId="7" fillId="0" borderId="0" xfId="0" applyNumberFormat="1" applyFont="1" applyAlignment="1" applyProtection="1">
      <alignment horizontal="center"/>
    </xf>
    <xf numFmtId="3" fontId="7" fillId="0" borderId="0" xfId="0" applyNumberFormat="1" applyFont="1" applyAlignment="1" applyProtection="1">
      <alignment horizontal="center"/>
    </xf>
    <xf numFmtId="0" fontId="4" fillId="0" borderId="0" xfId="0" applyFont="1" applyAlignment="1">
      <alignment horizontal="center"/>
    </xf>
    <xf numFmtId="0" fontId="7" fillId="0" borderId="9" xfId="0" applyFont="1" applyFill="1" applyBorder="1" applyAlignment="1">
      <alignment horizontal="center"/>
    </xf>
    <xf numFmtId="0" fontId="7" fillId="0" borderId="0" xfId="0" applyFont="1" applyFill="1" applyAlignment="1">
      <alignment horizontal="center"/>
    </xf>
    <xf numFmtId="0" fontId="3" fillId="0" borderId="0" xfId="0" applyFont="1" applyAlignment="1">
      <alignment horizontal="center"/>
    </xf>
    <xf numFmtId="0" fontId="4" fillId="0" borderId="0" xfId="0" applyFont="1" applyAlignment="1" applyProtection="1">
      <alignment horizontal="center"/>
    </xf>
    <xf numFmtId="0" fontId="3" fillId="0" borderId="0" xfId="0" applyFont="1" applyAlignment="1" applyProtection="1">
      <alignment horizontal="center"/>
    </xf>
    <xf numFmtId="0" fontId="5" fillId="2" borderId="0" xfId="0" applyFont="1" applyFill="1" applyAlignment="1" applyProtection="1">
      <alignment horizontal="left" vertical="top" wrapText="1"/>
      <protection locked="0"/>
    </xf>
    <xf numFmtId="0" fontId="5" fillId="10" borderId="0" xfId="0" applyFont="1" applyFill="1" applyAlignment="1" applyProtection="1">
      <alignment horizontal="left"/>
      <protection locked="0"/>
    </xf>
    <xf numFmtId="0" fontId="5" fillId="3" borderId="0" xfId="0" applyFont="1" applyFill="1" applyAlignment="1" applyProtection="1">
      <alignment horizontal="left" wrapText="1"/>
      <protection locked="0"/>
    </xf>
    <xf numFmtId="0" fontId="6" fillId="0" borderId="0" xfId="0" applyFont="1" applyAlignment="1" applyProtection="1">
      <alignment horizontal="right"/>
    </xf>
    <xf numFmtId="0" fontId="8" fillId="10" borderId="0" xfId="0" applyFont="1" applyFill="1" applyAlignment="1" applyProtection="1">
      <alignment horizontal="center"/>
    </xf>
    <xf numFmtId="0" fontId="5" fillId="2" borderId="0" xfId="0" applyFont="1" applyFill="1" applyAlignment="1" applyProtection="1">
      <alignment horizontal="left"/>
      <protection locked="0"/>
    </xf>
    <xf numFmtId="0" fontId="5" fillId="0" borderId="0" xfId="0" applyFont="1" applyAlignment="1" applyProtection="1">
      <alignment horizontal="center" wrapText="1"/>
    </xf>
    <xf numFmtId="0" fontId="5" fillId="2" borderId="0" xfId="0" applyFont="1" applyFill="1" applyAlignment="1" applyProtection="1">
      <alignment horizontal="left" wrapText="1"/>
      <protection locked="0"/>
    </xf>
    <xf numFmtId="14" fontId="5" fillId="10" borderId="0" xfId="0" applyNumberFormat="1" applyFont="1" applyFill="1" applyAlignment="1" applyProtection="1">
      <alignment horizontal="left"/>
      <protection locked="0"/>
    </xf>
    <xf numFmtId="0" fontId="5" fillId="2" borderId="0" xfId="0" applyFont="1" applyFill="1" applyAlignment="1" applyProtection="1">
      <alignment horizontal="center"/>
      <protection locked="0"/>
    </xf>
    <xf numFmtId="0" fontId="5" fillId="0" borderId="0" xfId="0" applyFont="1" applyFill="1" applyAlignment="1" applyProtection="1">
      <alignment horizontal="left" vertical="center" wrapText="1"/>
    </xf>
    <xf numFmtId="0" fontId="5" fillId="0" borderId="0" xfId="0" applyFont="1" applyFill="1" applyAlignment="1" applyProtection="1">
      <alignment horizontal="left" wrapText="1"/>
    </xf>
    <xf numFmtId="0" fontId="24" fillId="0" borderId="2" xfId="0" applyFont="1" applyBorder="1" applyAlignment="1" applyProtection="1">
      <alignment horizontal="center"/>
    </xf>
    <xf numFmtId="2" fontId="16" fillId="0" borderId="2" xfId="0" applyNumberFormat="1" applyFont="1" applyFill="1" applyBorder="1" applyAlignment="1" applyProtection="1">
      <alignment horizontal="center"/>
    </xf>
    <xf numFmtId="165" fontId="18" fillId="2" borderId="13" xfId="0" applyNumberFormat="1" applyFont="1" applyFill="1" applyBorder="1" applyAlignment="1" applyProtection="1">
      <alignment horizontal="center"/>
    </xf>
    <xf numFmtId="165" fontId="18" fillId="2" borderId="1" xfId="0" applyNumberFormat="1" applyFont="1" applyFill="1" applyBorder="1" applyAlignment="1" applyProtection="1">
      <alignment horizontal="center"/>
    </xf>
    <xf numFmtId="165" fontId="18" fillId="2" borderId="14" xfId="0" applyNumberFormat="1" applyFont="1" applyFill="1" applyBorder="1" applyAlignment="1" applyProtection="1">
      <alignment horizontal="center"/>
    </xf>
    <xf numFmtId="166" fontId="20" fillId="0" borderId="0" xfId="0" applyNumberFormat="1" applyFont="1" applyFill="1" applyAlignment="1" applyProtection="1">
      <alignment horizontal="center"/>
    </xf>
    <xf numFmtId="0" fontId="13" fillId="0" borderId="0" xfId="0" applyFont="1" applyFill="1" applyAlignment="1" applyProtection="1">
      <alignment horizontal="right"/>
    </xf>
    <xf numFmtId="0" fontId="13" fillId="0" borderId="0" xfId="0" applyFont="1" applyFill="1" applyAlignment="1" applyProtection="1">
      <alignment horizontal="right" wrapText="1"/>
    </xf>
    <xf numFmtId="0" fontId="6" fillId="23" borderId="0" xfId="0" applyFont="1" applyFill="1" applyAlignment="1" applyProtection="1">
      <alignment horizontal="center"/>
    </xf>
    <xf numFmtId="3" fontId="13" fillId="0" borderId="10" xfId="0" applyNumberFormat="1" applyFont="1" applyFill="1" applyBorder="1" applyAlignment="1" applyProtection="1">
      <alignment horizontal="right"/>
    </xf>
    <xf numFmtId="0" fontId="5" fillId="0" borderId="0" xfId="0" applyFont="1" applyAlignment="1">
      <alignment horizontal="center" vertical="center" wrapText="1"/>
    </xf>
    <xf numFmtId="0" fontId="19" fillId="0" borderId="0" xfId="0" applyFont="1" applyAlignment="1">
      <alignment horizontal="center" wrapText="1"/>
    </xf>
    <xf numFmtId="2" fontId="18" fillId="14" borderId="2" xfId="0" applyNumberFormat="1" applyFont="1" applyFill="1" applyBorder="1" applyAlignment="1" applyProtection="1">
      <alignment horizontal="center"/>
    </xf>
    <xf numFmtId="0" fontId="13" fillId="0" borderId="0" xfId="0" applyFont="1" applyFill="1" applyAlignment="1" applyProtection="1">
      <alignment horizontal="left"/>
    </xf>
    <xf numFmtId="0" fontId="6" fillId="12" borderId="0" xfId="0" applyFont="1" applyFill="1" applyBorder="1" applyAlignment="1" applyProtection="1">
      <alignment horizontal="center"/>
    </xf>
    <xf numFmtId="0" fontId="6" fillId="12" borderId="15" xfId="0" applyFont="1" applyFill="1" applyBorder="1" applyAlignment="1" applyProtection="1">
      <alignment horizontal="center"/>
    </xf>
    <xf numFmtId="0" fontId="5" fillId="0" borderId="0" xfId="0" applyFont="1" applyAlignment="1">
      <alignment horizontal="center"/>
    </xf>
    <xf numFmtId="0" fontId="5" fillId="0" borderId="0" xfId="0" applyFont="1" applyAlignment="1" applyProtection="1">
      <alignment horizontal="left"/>
    </xf>
    <xf numFmtId="0" fontId="11" fillId="0" borderId="0" xfId="0" applyFont="1" applyFill="1" applyAlignment="1" applyProtection="1">
      <alignment horizontal="center"/>
    </xf>
    <xf numFmtId="0" fontId="6" fillId="22" borderId="0" xfId="0" applyFont="1" applyFill="1" applyAlignment="1" applyProtection="1">
      <alignment horizontal="center"/>
    </xf>
    <xf numFmtId="3" fontId="7" fillId="0" borderId="0" xfId="0" applyNumberFormat="1" applyFont="1" applyFill="1" applyAlignment="1" applyProtection="1">
      <alignment horizontal="right"/>
    </xf>
    <xf numFmtId="0" fontId="7" fillId="0" borderId="0" xfId="0" applyFont="1" applyFill="1" applyAlignment="1" applyProtection="1">
      <alignment horizontal="right"/>
    </xf>
    <xf numFmtId="0" fontId="7" fillId="3" borderId="0" xfId="0" applyFont="1" applyFill="1" applyAlignment="1" applyProtection="1">
      <alignment horizontal="left" wrapText="1"/>
      <protection locked="0"/>
    </xf>
    <xf numFmtId="0" fontId="7" fillId="3" borderId="0" xfId="0" applyFont="1" applyFill="1" applyAlignment="1" applyProtection="1">
      <alignment horizontal="left"/>
      <protection locked="0"/>
    </xf>
    <xf numFmtId="0" fontId="7" fillId="0" borderId="0" xfId="0" applyFont="1" applyFill="1" applyAlignment="1" applyProtection="1">
      <alignment horizontal="left" wrapText="1"/>
    </xf>
    <xf numFmtId="0" fontId="11" fillId="10" borderId="0" xfId="0" applyFont="1" applyFill="1" applyAlignment="1" applyProtection="1">
      <alignment horizontal="center"/>
    </xf>
    <xf numFmtId="0" fontId="5" fillId="0" borderId="0" xfId="0" applyFont="1" applyFill="1" applyAlignment="1" applyProtection="1">
      <alignment horizontal="left"/>
    </xf>
    <xf numFmtId="14" fontId="5" fillId="0" borderId="0" xfId="0" applyNumberFormat="1" applyFont="1" applyFill="1" applyAlignment="1" applyProtection="1">
      <alignment horizontal="left"/>
    </xf>
    <xf numFmtId="0" fontId="27" fillId="4" borderId="0" xfId="0" applyFont="1" applyFill="1" applyAlignment="1" applyProtection="1">
      <alignment horizontal="center" wrapText="1"/>
    </xf>
    <xf numFmtId="0" fontId="6" fillId="6" borderId="0" xfId="0" applyFont="1" applyFill="1" applyAlignment="1" applyProtection="1">
      <alignment horizontal="center"/>
    </xf>
    <xf numFmtId="0" fontId="5" fillId="0" borderId="0" xfId="0" applyFont="1" applyAlignment="1" applyProtection="1">
      <alignment horizontal="center"/>
    </xf>
    <xf numFmtId="0" fontId="6" fillId="12" borderId="0" xfId="0" applyFont="1" applyFill="1" applyAlignment="1" applyProtection="1">
      <alignment horizontal="center"/>
    </xf>
    <xf numFmtId="0" fontId="6" fillId="14" borderId="0" xfId="0" applyFont="1" applyFill="1" applyAlignment="1" applyProtection="1">
      <alignment horizontal="center"/>
    </xf>
    <xf numFmtId="0" fontId="3" fillId="0" borderId="0" xfId="0" applyFont="1" applyFill="1" applyAlignment="1" applyProtection="1">
      <alignment horizontal="center"/>
    </xf>
    <xf numFmtId="0" fontId="4" fillId="0" borderId="0" xfId="0" applyFont="1" applyFill="1" applyAlignment="1" applyProtection="1">
      <alignment horizontal="center"/>
    </xf>
    <xf numFmtId="14" fontId="21" fillId="0" borderId="0" xfId="0" applyNumberFormat="1" applyFont="1" applyAlignment="1" applyProtection="1">
      <alignment horizontal="left"/>
    </xf>
    <xf numFmtId="0" fontId="21" fillId="0" borderId="0" xfId="0" applyFont="1" applyAlignment="1" applyProtection="1">
      <alignment horizontal="left"/>
    </xf>
    <xf numFmtId="0" fontId="21" fillId="10" borderId="0" xfId="0" applyFont="1" applyFill="1" applyAlignment="1" applyProtection="1">
      <alignment horizontal="center"/>
    </xf>
    <xf numFmtId="0" fontId="21" fillId="19" borderId="0" xfId="0" applyFont="1" applyFill="1" applyAlignment="1" applyProtection="1">
      <alignment horizontal="center"/>
    </xf>
  </cellXfs>
  <cellStyles count="3">
    <cellStyle name="Comma" xfId="2" builtinId="3"/>
    <cellStyle name="Normal" xfId="0" builtinId="0"/>
    <cellStyle name="Percent" xfId="1" builtinId="5"/>
  </cellStyles>
  <dxfs count="26">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rgb="FFFFC000"/>
        </patternFill>
      </fill>
    </dxf>
    <dxf>
      <font>
        <color rgb="FF9C0006"/>
      </font>
      <fill>
        <patternFill>
          <bgColor rgb="FFFFC7CE"/>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ill>
        <patternFill>
          <bgColor theme="7" tint="0.79998168889431442"/>
        </patternFill>
      </fill>
    </dxf>
    <dxf>
      <font>
        <b/>
        <i val="0"/>
        <color theme="0"/>
      </font>
      <fill>
        <patternFill>
          <bgColor theme="9"/>
        </patternFill>
      </fill>
    </dxf>
    <dxf>
      <font>
        <b/>
        <i val="0"/>
        <color theme="0"/>
      </font>
      <fill>
        <patternFill>
          <bgColor rgb="FFC00000"/>
        </patternFill>
      </fill>
    </dxf>
    <dxf>
      <fill>
        <patternFill>
          <bgColor theme="7" tint="0.79998168889431442"/>
        </patternFill>
      </fill>
    </dxf>
    <dxf>
      <font>
        <b/>
        <i val="0"/>
        <color theme="0"/>
      </font>
      <fill>
        <patternFill>
          <bgColor theme="9"/>
        </patternFill>
      </fill>
    </dxf>
    <dxf>
      <font>
        <b/>
        <i val="0"/>
        <color theme="0"/>
      </font>
      <fill>
        <patternFill>
          <bgColor rgb="FFC00000"/>
        </patternFill>
      </fill>
    </dxf>
    <dxf>
      <fill>
        <patternFill>
          <bgColor theme="7" tint="0.79998168889431442"/>
        </patternFill>
      </fill>
    </dxf>
    <dxf>
      <font>
        <b/>
        <i val="0"/>
        <color theme="0"/>
      </font>
      <fill>
        <patternFill>
          <bgColor theme="9"/>
        </patternFill>
      </fill>
    </dxf>
    <dxf>
      <font>
        <b/>
        <i val="0"/>
        <color theme="0"/>
      </font>
      <fill>
        <patternFill>
          <bgColor rgb="FFC00000"/>
        </patternFill>
      </fill>
    </dxf>
    <dxf>
      <fill>
        <patternFill>
          <bgColor theme="7" tint="0.79998168889431442"/>
        </patternFill>
      </fill>
    </dxf>
    <dxf>
      <font>
        <b/>
        <i val="0"/>
        <color theme="0"/>
      </font>
      <fill>
        <patternFill>
          <bgColor theme="9"/>
        </patternFill>
      </fill>
    </dxf>
    <dxf>
      <font>
        <b/>
        <i val="0"/>
        <color theme="0"/>
      </font>
      <fill>
        <patternFill>
          <bgColor rgb="FFC00000"/>
        </patternFill>
      </fill>
    </dxf>
  </dxfs>
  <tableStyles count="0" defaultTableStyle="TableStyleMedium2" defaultPivotStyle="PivotStyleLight16"/>
  <colors>
    <mruColors>
      <color rgb="FFCC66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171450</xdr:colOff>
      <xdr:row>2</xdr:row>
      <xdr:rowOff>142875</xdr:rowOff>
    </xdr:from>
    <xdr:ext cx="5684520" cy="7458075"/>
    <xdr:sp macro="" textlink="">
      <xdr:nvSpPr>
        <xdr:cNvPr id="2" name="TextBox 1">
          <a:extLst>
            <a:ext uri="{FF2B5EF4-FFF2-40B4-BE49-F238E27FC236}">
              <a16:creationId xmlns:a16="http://schemas.microsoft.com/office/drawing/2014/main" id="{66D4FF22-7A7E-49D4-9DBF-F5A81485DD2F}"/>
            </a:ext>
          </a:extLst>
        </xdr:cNvPr>
        <xdr:cNvSpPr txBox="1"/>
      </xdr:nvSpPr>
      <xdr:spPr>
        <a:xfrm>
          <a:off x="171450" y="485775"/>
          <a:ext cx="5684520" cy="74580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b="1" u="sng">
              <a:latin typeface="Calibri" panose="020F0502020204030204" pitchFamily="34" charset="0"/>
              <a:cs typeface="Calibri" panose="020F0502020204030204" pitchFamily="34" charset="0"/>
            </a:rPr>
            <a:t>Purpose:</a:t>
          </a:r>
        </a:p>
        <a:p>
          <a:pPr algn="l"/>
          <a:r>
            <a:rPr lang="en-US" sz="1000">
              <a:latin typeface="Calibri" panose="020F0502020204030204" pitchFamily="34" charset="0"/>
              <a:cs typeface="Calibri" panose="020F0502020204030204" pitchFamily="34" charset="0"/>
            </a:rPr>
            <a:t>This</a:t>
          </a:r>
          <a:r>
            <a:rPr lang="en-US" sz="1000" baseline="0">
              <a:latin typeface="Calibri" panose="020F0502020204030204" pitchFamily="34" charset="0"/>
              <a:cs typeface="Calibri" panose="020F0502020204030204" pitchFamily="34" charset="0"/>
            </a:rPr>
            <a:t> spreadsheet file has been created to assist in the design and review of Permeable Pavement System Projects which are seeking or have obtained funding through the State of Iowa's water quality programs.</a:t>
          </a:r>
        </a:p>
        <a:p>
          <a:pPr algn="l"/>
          <a:endParaRPr lang="en-US" sz="1000" baseline="0">
            <a:latin typeface="Calibri" panose="020F0502020204030204" pitchFamily="34" charset="0"/>
            <a:cs typeface="Calibri" panose="020F0502020204030204" pitchFamily="34" charset="0"/>
          </a:endParaRPr>
        </a:p>
        <a:p>
          <a:pPr algn="l"/>
          <a:r>
            <a:rPr lang="en-US" sz="1000" baseline="0">
              <a:latin typeface="Calibri" panose="020F0502020204030204" pitchFamily="34" charset="0"/>
              <a:cs typeface="Calibri" panose="020F0502020204030204" pitchFamily="34" charset="0"/>
            </a:rPr>
            <a:t>This document is intended to be completed by the designer to provide review agencies with project data assembled and presented for review in a consistent manner from project to project.</a:t>
          </a:r>
        </a:p>
        <a:p>
          <a:pPr algn="l"/>
          <a:endParaRPr lang="en-US" sz="1000" baseline="0">
            <a:latin typeface="Calibri" panose="020F0502020204030204" pitchFamily="34" charset="0"/>
            <a:cs typeface="Calibri" panose="020F0502020204030204" pitchFamily="34" charset="0"/>
          </a:endParaRPr>
        </a:p>
        <a:p>
          <a:pPr algn="l"/>
          <a:r>
            <a:rPr lang="en-US" sz="1000" baseline="0">
              <a:latin typeface="Calibri" panose="020F0502020204030204" pitchFamily="34" charset="0"/>
              <a:cs typeface="Calibri" panose="020F0502020204030204" pitchFamily="34" charset="0"/>
            </a:rPr>
            <a:t>Using data entered by the designer (data to be entered within the provided blank shaded boxes on each tabulation sheet), this document will complete many of the basic sizing calculation steps following the methods described within the Iowa Stormwater Management Manual (ISWMM).</a:t>
          </a:r>
        </a:p>
        <a:p>
          <a:endParaRPr lang="en-US" sz="1000" baseline="0">
            <a:latin typeface="Calibri" panose="020F0502020204030204" pitchFamily="34" charset="0"/>
            <a:cs typeface="Calibri" panose="020F0502020204030204" pitchFamily="34" charset="0"/>
          </a:endParaRPr>
        </a:p>
        <a:p>
          <a:r>
            <a:rPr lang="en-US" sz="1000" b="1" u="sng" baseline="0">
              <a:latin typeface="Calibri" panose="020F0502020204030204" pitchFamily="34" charset="0"/>
              <a:cs typeface="Calibri" panose="020F0502020204030204" pitchFamily="34" charset="0"/>
            </a:rPr>
            <a:t>Contents:</a:t>
          </a:r>
        </a:p>
        <a:p>
          <a:endParaRPr lang="en-US" sz="1000" baseline="0">
            <a:latin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rgbClr val="70AD47">
                  <a:lumMod val="75000"/>
                </a:srgbClr>
              </a:solidFill>
              <a:effectLst/>
              <a:uLnTx/>
              <a:uFillTx/>
              <a:latin typeface="Calibri" panose="020F0502020204030204" pitchFamily="34" charset="0"/>
              <a:ea typeface="+mn-ea"/>
              <a:cs typeface="Calibri" panose="020F0502020204030204" pitchFamily="34" charset="0"/>
            </a:rPr>
            <a:t>Checklists (to be completed and provided as part of State of Iowa water quality project review):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CL_1: Site Screening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CL_2: Project Review (2 pages)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DWS: Design Worksheet Report Form</a:t>
          </a:r>
        </a:p>
        <a:p>
          <a:endParaRPr lang="en-US" sz="1000" b="0" baseline="0">
            <a:solidFill>
              <a:srgbClr val="002060"/>
            </a:solidFill>
            <a:effectLst/>
            <a:latin typeface="Calibri" panose="020F0502020204030204" pitchFamily="34" charset="0"/>
            <a:ea typeface="+mn-ea"/>
            <a:cs typeface="Calibri" panose="020F0502020204030204" pitchFamily="34" charset="0"/>
          </a:endParaRPr>
        </a:p>
        <a:p>
          <a:r>
            <a:rPr lang="en-US" sz="1000" b="0" baseline="0">
              <a:solidFill>
                <a:srgbClr val="002060"/>
              </a:solidFill>
              <a:effectLst/>
              <a:latin typeface="Calibri" panose="020F0502020204030204" pitchFamily="34" charset="0"/>
              <a:ea typeface="+mn-ea"/>
              <a:cs typeface="Calibri" panose="020F0502020204030204" pitchFamily="34" charset="0"/>
            </a:rPr>
            <a:t>Data Entry worksheets (integrated into project design reports at required stage of review):</a:t>
          </a:r>
          <a:endParaRPr lang="en-US" sz="1000">
            <a:solidFill>
              <a:srgbClr val="002060"/>
            </a:solidFill>
            <a:effectLst/>
            <a:latin typeface="Calibri" panose="020F0502020204030204" pitchFamily="34" charset="0"/>
            <a:cs typeface="Calibri" panose="020F0502020204030204" pitchFamily="34" charset="0"/>
          </a:endParaRPr>
        </a:p>
        <a:p>
          <a:pPr eaLnBrk="1" fontAlgn="auto" latinLnBrk="0" hangingPunct="1"/>
          <a:r>
            <a:rPr lang="en-US" sz="1000" baseline="0">
              <a:solidFill>
                <a:schemeClr val="tx1"/>
              </a:solidFill>
              <a:effectLst/>
              <a:latin typeface="Calibri" panose="020F0502020204030204" pitchFamily="34" charset="0"/>
              <a:ea typeface="+mn-ea"/>
              <a:cs typeface="Calibri" panose="020F0502020204030204" pitchFamily="34" charset="0"/>
            </a:rPr>
            <a:t>DE_1: Detention Design Summary*</a:t>
          </a:r>
          <a:endParaRPr lang="en-US" sz="1000">
            <a:effectLst/>
            <a:latin typeface="Calibri" panose="020F0502020204030204" pitchFamily="34" charset="0"/>
            <a:cs typeface="Calibri" panose="020F0502020204030204" pitchFamily="34" charset="0"/>
          </a:endParaRPr>
        </a:p>
        <a:p>
          <a:r>
            <a:rPr lang="en-US" sz="1000" baseline="0">
              <a:solidFill>
                <a:schemeClr val="tx1"/>
              </a:solidFill>
              <a:effectLst/>
              <a:latin typeface="Calibri" panose="020F0502020204030204" pitchFamily="34" charset="0"/>
              <a:ea typeface="+mn-ea"/>
              <a:cs typeface="Calibri" panose="020F0502020204030204" pitchFamily="34" charset="0"/>
            </a:rPr>
            <a:t>DE_2: Detention Watershed Info*</a:t>
          </a:r>
          <a:endParaRPr lang="en-US" sz="1000">
            <a:effectLst/>
            <a:latin typeface="Calibri" panose="020F0502020204030204" pitchFamily="34" charset="0"/>
            <a:cs typeface="Calibri" panose="020F0502020204030204" pitchFamily="34" charset="0"/>
          </a:endParaRPr>
        </a:p>
        <a:p>
          <a:r>
            <a:rPr lang="en-US" sz="1000" baseline="0">
              <a:solidFill>
                <a:schemeClr val="tx1"/>
              </a:solidFill>
              <a:effectLst/>
              <a:latin typeface="Calibri" panose="020F0502020204030204" pitchFamily="34" charset="0"/>
              <a:ea typeface="+mn-ea"/>
              <a:cs typeface="Calibri" panose="020F0502020204030204" pitchFamily="34" charset="0"/>
            </a:rPr>
            <a:t>DE_3: Detention Hydrology*</a:t>
          </a:r>
          <a:endParaRPr lang="en-US" sz="1000">
            <a:effectLst/>
            <a:latin typeface="Calibri" panose="020F0502020204030204" pitchFamily="34" charset="0"/>
            <a:cs typeface="Calibri" panose="020F0502020204030204" pitchFamily="34" charset="0"/>
          </a:endParaRPr>
        </a:p>
        <a:p>
          <a:r>
            <a:rPr lang="en-US" sz="1000" baseline="0">
              <a:solidFill>
                <a:schemeClr val="tx1"/>
              </a:solidFill>
              <a:effectLst/>
              <a:latin typeface="Calibri" panose="020F0502020204030204" pitchFamily="34" charset="0"/>
              <a:ea typeface="+mn-ea"/>
              <a:cs typeface="Calibri" panose="020F0502020204030204" pitchFamily="34" charset="0"/>
            </a:rPr>
            <a:t>DE_4: Results*</a:t>
          </a:r>
        </a:p>
        <a:p>
          <a:endParaRPr lang="en-US" sz="1000">
            <a:effectLst/>
            <a:latin typeface="Calibri" panose="020F0502020204030204" pitchFamily="34" charset="0"/>
            <a:cs typeface="Calibri" panose="020F0502020204030204" pitchFamily="34" charset="0"/>
          </a:endParaRPr>
        </a:p>
        <a:p>
          <a:r>
            <a:rPr lang="en-US" sz="1000" i="1" baseline="0">
              <a:latin typeface="Calibri" panose="020F0502020204030204" pitchFamily="34" charset="0"/>
              <a:cs typeface="Calibri" panose="020F0502020204030204" pitchFamily="34" charset="0"/>
            </a:rPr>
            <a:t>*Worksheets identified with a yellow spreadsheet tab may be omitted if the permeable pavement system is not being used to provide stormwater detention of storm events larger than the WQv event. If detention of these storms is planned, a separate worksheet should be provided to each separate subsurface storage system.</a:t>
          </a:r>
        </a:p>
        <a:p>
          <a:endParaRPr lang="en-US" sz="1000" i="1" baseline="0">
            <a:latin typeface="Calibri" panose="020F0502020204030204" pitchFamily="34" charset="0"/>
            <a:cs typeface="Calibri" panose="020F0502020204030204" pitchFamily="34" charset="0"/>
          </a:endParaRPr>
        </a:p>
        <a:p>
          <a:r>
            <a:rPr lang="en-US" sz="1000" b="1" u="sng" baseline="0">
              <a:solidFill>
                <a:srgbClr val="002060"/>
              </a:solidFill>
              <a:effectLst/>
              <a:latin typeface="Calibri" panose="020F0502020204030204" pitchFamily="34" charset="0"/>
              <a:ea typeface="+mn-ea"/>
              <a:cs typeface="Calibri" panose="020F0502020204030204" pitchFamily="34" charset="0"/>
            </a:rPr>
            <a:t>APPLICATION:</a:t>
          </a:r>
          <a:endParaRPr lang="en-US" sz="1000">
            <a:solidFill>
              <a:srgbClr val="002060"/>
            </a:solidFill>
            <a:effectLst/>
            <a:latin typeface="Calibri" panose="020F0502020204030204" pitchFamily="34" charset="0"/>
            <a:cs typeface="Calibri" panose="020F0502020204030204" pitchFamily="34" charset="0"/>
          </a:endParaRPr>
        </a:p>
        <a:p>
          <a:pPr eaLnBrk="1" fontAlgn="auto" latinLnBrk="0" hangingPunct="1"/>
          <a:r>
            <a:rPr lang="en-US" sz="1000" baseline="0">
              <a:solidFill>
                <a:srgbClr val="002060"/>
              </a:solidFill>
              <a:effectLst/>
              <a:latin typeface="Calibri" panose="020F0502020204030204" pitchFamily="34" charset="0"/>
              <a:ea typeface="+mn-ea"/>
              <a:cs typeface="Calibri" panose="020F0502020204030204" pitchFamily="34" charset="0"/>
            </a:rPr>
            <a:t>Use this checklist for single permeable pavement applications that are designed to satisfy the WQv event (first 1.25”) in addition to detention capabilities to handle larger storms. If designing a "simple" application (managing only WQv and draining any additional stormwater without detention) or systems that have multiple unconnected permeable pavement applications, refer to the other checklists available for these circumstances.</a:t>
          </a:r>
        </a:p>
        <a:p>
          <a:endParaRPr lang="en-US" sz="1000" i="1" baseline="0">
            <a:latin typeface="Calibri" panose="020F0502020204030204" pitchFamily="34" charset="0"/>
            <a:cs typeface="Calibri" panose="020F0502020204030204" pitchFamily="34" charset="0"/>
          </a:endParaRPr>
        </a:p>
        <a:p>
          <a:r>
            <a:rPr lang="en-US" sz="1000" b="1" u="sng" baseline="0">
              <a:latin typeface="Calibri" panose="020F0502020204030204" pitchFamily="34" charset="0"/>
              <a:cs typeface="Calibri" panose="020F0502020204030204" pitchFamily="34" charset="0"/>
            </a:rPr>
            <a:t>DISCLAIMER:</a:t>
          </a:r>
        </a:p>
        <a:p>
          <a:r>
            <a:rPr lang="en-US" sz="1000" baseline="0">
              <a:latin typeface="Calibri" panose="020F0502020204030204" pitchFamily="34" charset="0"/>
              <a:cs typeface="Calibri" panose="020F0502020204030204" pitchFamily="34" charset="0"/>
            </a:rPr>
            <a:t>This document is intended only to be used for the purposes as described above.  It is expected that designers which use this document are familiar with the Permeable Pavement Systems chapter of ISWMM and understand the methods described within.  The user of this document is ultimately responsible for the accurate entry of data into this document and to verify that all included and associated calculations performed are correct and consistent with the methods of design described within ISWMM as applicable to a given project.</a:t>
          </a:r>
        </a:p>
        <a:p>
          <a:endParaRPr lang="en-US" sz="1000" baseline="0">
            <a:latin typeface="Calibri" panose="020F0502020204030204" pitchFamily="34" charset="0"/>
            <a:cs typeface="Calibri" panose="020F0502020204030204" pitchFamily="34" charset="0"/>
          </a:endParaRPr>
        </a:p>
        <a:p>
          <a:r>
            <a:rPr lang="en-US" sz="1000" baseline="0">
              <a:latin typeface="Calibri" panose="020F0502020204030204" pitchFamily="34" charset="0"/>
              <a:cs typeface="Calibri" panose="020F0502020204030204" pitchFamily="34" charset="0"/>
            </a:rPr>
            <a:t>By providing this document for use, the State of Iowa, the Iowa Department of Agriculture and Land Stewardship, and any other entity involved in its creation assumes no responsibility for its use, associated calculations or for other project related tasks which are the responsibility of the design professional.</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0</xdr:colOff>
      <xdr:row>0</xdr:row>
      <xdr:rowOff>15240</xdr:rowOff>
    </xdr:from>
    <xdr:to>
      <xdr:col>16</xdr:col>
      <xdr:colOff>510540</xdr:colOff>
      <xdr:row>23</xdr:row>
      <xdr:rowOff>133350</xdr:rowOff>
    </xdr:to>
    <xdr:sp macro="" textlink="">
      <xdr:nvSpPr>
        <xdr:cNvPr id="2" name="TextBox 1">
          <a:extLst>
            <a:ext uri="{FF2B5EF4-FFF2-40B4-BE49-F238E27FC236}">
              <a16:creationId xmlns:a16="http://schemas.microsoft.com/office/drawing/2014/main" id="{D0FF7FC8-53BF-4962-85BE-DB7423632ACC}"/>
            </a:ext>
          </a:extLst>
        </xdr:cNvPr>
        <xdr:cNvSpPr txBox="1"/>
      </xdr:nvSpPr>
      <xdr:spPr>
        <a:xfrm>
          <a:off x="6038850" y="15240"/>
          <a:ext cx="3415665" cy="331851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Calibri" panose="020F0502020204030204" pitchFamily="34" charset="0"/>
              <a:cs typeface="Calibri" panose="020F0502020204030204" pitchFamily="34" charset="0"/>
            </a:rPr>
            <a:t>User Guidance for CL_1</a:t>
          </a:r>
          <a:r>
            <a:rPr lang="en-US" sz="1100" b="1" u="sng" baseline="0">
              <a:latin typeface="Calibri" panose="020F0502020204030204" pitchFamily="34" charset="0"/>
              <a:cs typeface="Calibri" panose="020F0502020204030204" pitchFamily="34" charset="0"/>
            </a:rPr>
            <a:t> (Screening) Tab</a:t>
          </a:r>
          <a:r>
            <a:rPr lang="en-US" sz="1100" b="1" u="sng">
              <a:latin typeface="Calibri" panose="020F0502020204030204" pitchFamily="34" charset="0"/>
              <a:cs typeface="Calibri" panose="020F0502020204030204" pitchFamily="34" charset="0"/>
            </a:rPr>
            <a:t>:</a:t>
          </a:r>
        </a:p>
        <a:p>
          <a:endParaRPr lang="en-US" sz="110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Completing project information in gray boxes at top of this tab will fill in similar information on subsequent tabs.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a:latin typeface="Calibri" panose="020F0502020204030204" pitchFamily="34" charset="0"/>
              <a:cs typeface="Calibri" panose="020F0502020204030204" pitchFamily="34" charset="0"/>
            </a:rPr>
            <a:t>Complete Site Evaluation</a:t>
          </a:r>
          <a:r>
            <a:rPr lang="en-US" sz="1100" baseline="0">
              <a:latin typeface="Calibri" panose="020F0502020204030204" pitchFamily="34" charset="0"/>
              <a:cs typeface="Calibri" panose="020F0502020204030204" pitchFamily="34" charset="0"/>
            </a:rPr>
            <a:t> Criteria and Initial Planning information on this sheet.  Fill in light blue and yellow shaded boxes.</a:t>
          </a:r>
        </a:p>
        <a:p>
          <a:pPr marL="171450" indent="-171450">
            <a:buFont typeface="Arial" panose="020B0604020202020204" pitchFamily="34" charset="0"/>
            <a:buChar char="•"/>
          </a:pPr>
          <a:endParaRPr lang="en-US" sz="110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baseline="0">
              <a:latin typeface="Calibri" panose="020F0502020204030204" pitchFamily="34" charset="0"/>
              <a:cs typeface="Calibri" panose="020F0502020204030204" pitchFamily="34" charset="0"/>
            </a:rPr>
            <a:t>Consult with local jurisdiction and enter brief description of the requirements that this practice is intending to address [e.g. WQv, extended detention of CPv, release rate for larger storms to match natural (CN=??)].</a:t>
          </a:r>
        </a:p>
        <a:p>
          <a:pPr marL="171450" indent="-171450">
            <a:buFont typeface="Arial" panose="020B0604020202020204" pitchFamily="34" charset="0"/>
            <a:buChar char="•"/>
          </a:pPr>
          <a:endParaRPr lang="en-US" sz="110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baseline="0">
              <a:latin typeface="Calibri" panose="020F0502020204030204" pitchFamily="34" charset="0"/>
              <a:cs typeface="Calibri" panose="020F0502020204030204" pitchFamily="34" charset="0"/>
            </a:rPr>
            <a:t>For initial planning items and setback requirements, refer to </a:t>
          </a:r>
          <a:r>
            <a:rPr lang="en-US" sz="1100" baseline="0">
              <a:solidFill>
                <a:sysClr val="windowText" lastClr="000000"/>
              </a:solidFill>
              <a:latin typeface="Calibri" panose="020F0502020204030204" pitchFamily="34" charset="0"/>
              <a:cs typeface="Calibri" panose="020F0502020204030204" pitchFamily="34" charset="0"/>
            </a:rPr>
            <a:t>ISWMM Chapter 8 </a:t>
          </a:r>
          <a:r>
            <a:rPr lang="en-US" sz="1100" baseline="0">
              <a:latin typeface="Calibri" panose="020F0502020204030204" pitchFamily="34" charset="0"/>
              <a:cs typeface="Calibri" panose="020F0502020204030204" pitchFamily="34" charset="0"/>
            </a:rPr>
            <a:t>for additional context.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3809</xdr:colOff>
      <xdr:row>0</xdr:row>
      <xdr:rowOff>11427</xdr:rowOff>
    </xdr:from>
    <xdr:to>
      <xdr:col>19</xdr:col>
      <xdr:colOff>15240</xdr:colOff>
      <xdr:row>104</xdr:row>
      <xdr:rowOff>28575</xdr:rowOff>
    </xdr:to>
    <xdr:sp macro="" textlink="">
      <xdr:nvSpPr>
        <xdr:cNvPr id="2" name="TextBox 1">
          <a:extLst>
            <a:ext uri="{FF2B5EF4-FFF2-40B4-BE49-F238E27FC236}">
              <a16:creationId xmlns:a16="http://schemas.microsoft.com/office/drawing/2014/main" id="{E13DA7D9-F0FE-4F06-88CC-A10A877E5E85}"/>
            </a:ext>
          </a:extLst>
        </xdr:cNvPr>
        <xdr:cNvSpPr txBox="1"/>
      </xdr:nvSpPr>
      <xdr:spPr>
        <a:xfrm>
          <a:off x="7766684" y="11427"/>
          <a:ext cx="3268981" cy="1631442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u="sng">
              <a:latin typeface="Calibri" panose="020F0502020204030204" pitchFamily="34" charset="0"/>
              <a:cs typeface="Calibri" panose="020F0502020204030204" pitchFamily="34" charset="0"/>
            </a:rPr>
            <a:t>User Guidance for DWS (Report Form) Tab:</a:t>
          </a:r>
        </a:p>
        <a:p>
          <a:endParaRPr lang="en-US" sz="105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1"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Cell A15: </a:t>
          </a:r>
          <a:r>
            <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Enter a description or ID# for the area draining to the pavement system.</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1"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Cell C15: </a:t>
          </a:r>
          <a:r>
            <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Enter the watershed area (in </a:t>
          </a:r>
          <a:r>
            <a:rPr kumimoji="0" lang="en-US" sz="1050" b="1"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square feet</a:t>
          </a:r>
          <a:r>
            <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1"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Cell E15: </a:t>
          </a:r>
          <a:r>
            <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Enter the % impervious cover within the area draining to the permeable paver installation. For this calculation, treat the permeable paver areas as 100% impervious.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1"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Cell K15: </a:t>
          </a:r>
          <a:r>
            <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Enter the peak runoff rate for the WQv event (Qwq) in </a:t>
          </a:r>
          <a:r>
            <a:rPr kumimoji="0" lang="en-US" sz="1050" b="1"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cubic feet per second (cfs), </a:t>
          </a:r>
          <a:r>
            <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based on designer's calculations, or best applicable value based on Table 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1" i="0" u="none" strike="noStrike" kern="0" cap="none" spc="0" normalizeH="0" baseline="0" noProof="0">
              <a:ln>
                <a:noFill/>
              </a:ln>
              <a:solidFill>
                <a:srgbClr val="002060"/>
              </a:solidFill>
              <a:effectLst/>
              <a:uLnTx/>
              <a:uFillTx/>
              <a:latin typeface="Calibri" panose="020F0502020204030204" pitchFamily="34" charset="0"/>
              <a:ea typeface="+mn-ea"/>
              <a:cs typeface="Calibri" panose="020F0502020204030204" pitchFamily="34" charset="0"/>
            </a:rPr>
            <a:t>Cell K18: </a:t>
          </a:r>
          <a:r>
            <a:rPr kumimoji="0" lang="en-US" sz="1050" b="0" i="0" u="none" strike="noStrike" kern="0" cap="none" spc="0" normalizeH="0" baseline="0" noProof="0">
              <a:ln>
                <a:noFill/>
              </a:ln>
              <a:solidFill>
                <a:srgbClr val="002060"/>
              </a:solidFill>
              <a:effectLst/>
              <a:uLnTx/>
              <a:uFillTx/>
              <a:latin typeface="Calibri" panose="020F0502020204030204" pitchFamily="34" charset="0"/>
              <a:ea typeface="+mn-ea"/>
              <a:cs typeface="Calibri" panose="020F0502020204030204" pitchFamily="34" charset="0"/>
            </a:rPr>
            <a:t>If the practice is managing runoff from a storm other than the WQv event, enter the </a:t>
          </a:r>
          <a:r>
            <a:rPr lang="en-US" sz="1050" b="0" i="0" baseline="0">
              <a:solidFill>
                <a:srgbClr val="002060"/>
              </a:solidFill>
              <a:effectLst/>
              <a:latin typeface="Calibri" panose="020F0502020204030204" pitchFamily="34" charset="0"/>
              <a:ea typeface="+mn-ea"/>
              <a:cs typeface="Calibri" panose="020F0502020204030204" pitchFamily="34" charset="0"/>
            </a:rPr>
            <a:t>peak flow rate expected to pass through the paver surface in </a:t>
          </a:r>
          <a:r>
            <a:rPr lang="en-US" sz="1050" b="1" i="0" baseline="0">
              <a:solidFill>
                <a:srgbClr val="002060"/>
              </a:solidFill>
              <a:effectLst/>
              <a:latin typeface="Calibri" panose="020F0502020204030204" pitchFamily="34" charset="0"/>
              <a:ea typeface="+mn-ea"/>
              <a:cs typeface="Calibri" panose="020F0502020204030204" pitchFamily="34" charset="0"/>
            </a:rPr>
            <a:t>cubic feet per second (cfs)</a:t>
          </a:r>
          <a:r>
            <a:rPr kumimoji="0" lang="en-US" sz="1050" b="1" i="0" u="none" strike="noStrike" kern="0" cap="none" spc="0" normalizeH="0" baseline="0" noProof="0">
              <a:ln>
                <a:noFill/>
              </a:ln>
              <a:solidFill>
                <a:srgbClr val="002060"/>
              </a:solidFill>
              <a:effectLst/>
              <a:uLnTx/>
              <a:uFillTx/>
              <a:latin typeface="Calibri" panose="020F0502020204030204" pitchFamily="34" charset="0"/>
              <a:ea typeface="+mn-ea"/>
              <a:cs typeface="Calibri" panose="020F0502020204030204" pitchFamily="34" charset="0"/>
            </a:rPr>
            <a:t>. </a:t>
          </a:r>
          <a:r>
            <a:rPr kumimoji="0" lang="en-US" sz="1050" b="0" i="0" u="sng" strike="noStrike" kern="0" cap="none" spc="0" normalizeH="0" baseline="0" noProof="0">
              <a:ln>
                <a:noFill/>
              </a:ln>
              <a:solidFill>
                <a:srgbClr val="002060"/>
              </a:solidFill>
              <a:effectLst/>
              <a:uLnTx/>
              <a:uFillTx/>
              <a:latin typeface="Calibri" panose="020F0502020204030204" pitchFamily="34" charset="0"/>
              <a:ea typeface="+mn-ea"/>
              <a:cs typeface="Calibri" panose="020F0502020204030204" pitchFamily="34" charset="0"/>
            </a:rPr>
            <a:t>Otherwise leave blank or enter a zero (0).</a:t>
          </a:r>
          <a:r>
            <a:rPr kumimoji="0" lang="en-US" sz="1050" b="0" i="0" u="none" strike="noStrike" kern="0" cap="none" spc="0" normalizeH="0" baseline="0" noProof="0">
              <a:ln>
                <a:noFill/>
              </a:ln>
              <a:solidFill>
                <a:srgbClr val="002060"/>
              </a:solidFill>
              <a:effectLst/>
              <a:uLnTx/>
              <a:uFillTx/>
              <a:latin typeface="Calibri" panose="020F0502020204030204" pitchFamily="34" charset="0"/>
              <a:ea typeface="+mn-ea"/>
              <a:cs typeface="Calibri" panose="020F0502020204030204" pitchFamily="34" charset="0"/>
            </a:rPr>
            <a:t> If data is entered in Cell K18, the value in this cell will override WQv design values from Cell K15.</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srgbClr val="002060"/>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1" i="0" baseline="0">
              <a:solidFill>
                <a:schemeClr val="dk1"/>
              </a:solidFill>
              <a:effectLst/>
              <a:latin typeface="Calibri" panose="020F0502020204030204" pitchFamily="34" charset="0"/>
              <a:ea typeface="+mn-ea"/>
              <a:cs typeface="Calibri" panose="020F0502020204030204" pitchFamily="34" charset="0"/>
            </a:rPr>
            <a:t>Cell K19: </a:t>
          </a:r>
          <a:r>
            <a:rPr lang="en-US" sz="1050" b="0" i="0" baseline="0">
              <a:solidFill>
                <a:schemeClr val="dk1"/>
              </a:solidFill>
              <a:effectLst/>
              <a:latin typeface="Calibri" panose="020F0502020204030204" pitchFamily="34" charset="0"/>
              <a:ea typeface="+mn-ea"/>
              <a:cs typeface="Calibri" panose="020F0502020204030204" pitchFamily="34" charset="0"/>
            </a:rPr>
            <a:t>If the practice is managing runoff from a storm other than the WQv event, enter a description of the largest storm event to be managed (e.g. "1-year (CPv)", "5-year", etc.)</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1" i="0" u="none" strike="noStrike" kern="0" cap="none" spc="0" normalizeH="0" baseline="0" noProof="0">
              <a:ln>
                <a:noFill/>
              </a:ln>
              <a:solidFill>
                <a:srgbClr val="002060"/>
              </a:solidFill>
              <a:effectLst/>
              <a:uLnTx/>
              <a:uFillTx/>
              <a:latin typeface="Calibri" panose="020F0502020204030204" pitchFamily="34" charset="0"/>
              <a:ea typeface="+mn-ea"/>
              <a:cs typeface="Calibri" panose="020F0502020204030204" pitchFamily="34" charset="0"/>
            </a:rPr>
            <a:t>Cell K20: </a:t>
          </a:r>
          <a:r>
            <a:rPr kumimoji="0" lang="en-US" sz="1050" b="0" i="0" u="none" strike="noStrike" kern="0" cap="none" spc="0" normalizeH="0" baseline="0" noProof="0">
              <a:ln>
                <a:noFill/>
              </a:ln>
              <a:solidFill>
                <a:srgbClr val="002060"/>
              </a:solidFill>
              <a:effectLst/>
              <a:uLnTx/>
              <a:uFillTx/>
              <a:latin typeface="Calibri" panose="020F0502020204030204" pitchFamily="34" charset="0"/>
              <a:ea typeface="+mn-ea"/>
              <a:cs typeface="Calibri" panose="020F0502020204030204" pitchFamily="34" charset="0"/>
            </a:rPr>
            <a:t>If the practice is managing runoff from a storm other than the WQv event, enter the maximum volume of water stored based on that event </a:t>
          </a:r>
          <a:r>
            <a:rPr lang="en-US" sz="1050" b="0" i="0" baseline="0">
              <a:solidFill>
                <a:srgbClr val="002060"/>
              </a:solidFill>
              <a:effectLst/>
              <a:latin typeface="Calibri" panose="020F0502020204030204" pitchFamily="34" charset="0"/>
              <a:ea typeface="+mn-ea"/>
              <a:cs typeface="Calibri" panose="020F0502020204030204" pitchFamily="34" charset="0"/>
            </a:rPr>
            <a:t>in </a:t>
          </a:r>
          <a:r>
            <a:rPr lang="en-US" sz="1050" b="1" i="0" baseline="0">
              <a:solidFill>
                <a:srgbClr val="002060"/>
              </a:solidFill>
              <a:effectLst/>
              <a:latin typeface="Calibri" panose="020F0502020204030204" pitchFamily="34" charset="0"/>
              <a:ea typeface="+mn-ea"/>
              <a:cs typeface="Calibri" panose="020F0502020204030204" pitchFamily="34" charset="0"/>
            </a:rPr>
            <a:t>cubic feet (CF)</a:t>
          </a:r>
          <a:r>
            <a:rPr kumimoji="0" lang="en-US" sz="1050" b="0" i="0" u="none" strike="noStrike" kern="0" cap="none" spc="0" normalizeH="0" baseline="0" noProof="0">
              <a:ln>
                <a:noFill/>
              </a:ln>
              <a:solidFill>
                <a:srgbClr val="002060"/>
              </a:solidFill>
              <a:effectLst/>
              <a:uLnTx/>
              <a:uFillTx/>
              <a:latin typeface="Calibri" panose="020F0502020204030204" pitchFamily="34" charset="0"/>
              <a:ea typeface="+mn-ea"/>
              <a:cs typeface="Calibri" panose="020F0502020204030204" pitchFamily="34" charset="0"/>
            </a:rPr>
            <a:t>. </a:t>
          </a:r>
          <a:r>
            <a:rPr kumimoji="0" lang="en-US" sz="1050" b="0" i="0" u="sng" strike="noStrike" kern="0" cap="none" spc="0" normalizeH="0" baseline="0" noProof="0">
              <a:ln>
                <a:noFill/>
              </a:ln>
              <a:solidFill>
                <a:srgbClr val="002060"/>
              </a:solidFill>
              <a:effectLst/>
              <a:uLnTx/>
              <a:uFillTx/>
              <a:latin typeface="Calibri" panose="020F0502020204030204" pitchFamily="34" charset="0"/>
              <a:ea typeface="+mn-ea"/>
              <a:cs typeface="Calibri" panose="020F0502020204030204" pitchFamily="34" charset="0"/>
            </a:rPr>
            <a:t>Otherwise leave blank or enter a zero (0).</a:t>
          </a:r>
          <a:r>
            <a:rPr kumimoji="0" lang="en-US" sz="1050" b="0" i="0" u="none" strike="noStrike" kern="0" cap="none" spc="0" normalizeH="0" baseline="0" noProof="0">
              <a:ln>
                <a:noFill/>
              </a:ln>
              <a:solidFill>
                <a:srgbClr val="002060"/>
              </a:solidFill>
              <a:effectLst/>
              <a:uLnTx/>
              <a:uFillTx/>
              <a:latin typeface="Calibri" panose="020F0502020204030204" pitchFamily="34" charset="0"/>
              <a:ea typeface="+mn-ea"/>
              <a:cs typeface="Calibri" panose="020F0502020204030204" pitchFamily="34" charset="0"/>
            </a:rPr>
            <a:t> If data is entered in Cell K20, the value in this cell will override WQv design values from Cell G15.</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srgbClr val="002060"/>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1">
              <a:solidFill>
                <a:schemeClr val="dk1"/>
              </a:solidFill>
              <a:effectLst/>
              <a:latin typeface="Calibri" panose="020F0502020204030204" pitchFamily="34" charset="0"/>
              <a:ea typeface="+mn-ea"/>
              <a:cs typeface="Calibri" panose="020F0502020204030204" pitchFamily="34" charset="0"/>
            </a:rPr>
            <a:t>Row</a:t>
          </a:r>
          <a:r>
            <a:rPr lang="en-US" sz="1050" b="1" baseline="0">
              <a:solidFill>
                <a:schemeClr val="dk1"/>
              </a:solidFill>
              <a:effectLst/>
              <a:latin typeface="Calibri" panose="020F0502020204030204" pitchFamily="34" charset="0"/>
              <a:ea typeface="+mn-ea"/>
              <a:cs typeface="Calibri" panose="020F0502020204030204" pitchFamily="34" charset="0"/>
            </a:rPr>
            <a:t> 26 </a:t>
          </a:r>
          <a:r>
            <a:rPr lang="en-US" sz="1050" b="0" baseline="0">
              <a:solidFill>
                <a:schemeClr val="dk1"/>
              </a:solidFill>
              <a:effectLst/>
              <a:latin typeface="Calibri" panose="020F0502020204030204" pitchFamily="34" charset="0"/>
              <a:ea typeface="+mn-ea"/>
              <a:cs typeface="Calibri" panose="020F0502020204030204" pitchFamily="34" charset="0"/>
            </a:rPr>
            <a:t>calculates the minimum permeable paver surface area (App) needed to pass the design flow rate, </a:t>
          </a:r>
          <a:r>
            <a:rPr lang="en-US" sz="1050" b="0" baseline="0">
              <a:solidFill>
                <a:srgbClr val="7030A0"/>
              </a:solidFill>
              <a:effectLst/>
              <a:latin typeface="Calibri" panose="020F0502020204030204" pitchFamily="34" charset="0"/>
              <a:ea typeface="+mn-ea"/>
              <a:cs typeface="Calibri" panose="020F0502020204030204" pitchFamily="34" charset="0"/>
            </a:rPr>
            <a:t>based on ISWMM Equation C8-S1-4 on page 13 of the ISWMM Permeable Pavement System section. </a:t>
          </a:r>
          <a:endParaRPr kumimoji="0" lang="en-US" sz="1050" b="0" i="0" u="none" strike="noStrike" kern="0" cap="none" spc="0" normalizeH="0" baseline="0" noProof="0">
            <a:ln>
              <a:noFill/>
            </a:ln>
            <a:solidFill>
              <a:srgbClr val="7030A0"/>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1"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Cell J28: </a:t>
          </a:r>
          <a:r>
            <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Enter the surface area of the permeable paver installation.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a:solidFill>
                <a:srgbClr val="002060"/>
              </a:solidFill>
              <a:effectLst/>
              <a:latin typeface="Calibri" panose="020F0502020204030204" pitchFamily="34" charset="0"/>
              <a:ea typeface="+mn-ea"/>
              <a:cs typeface="Calibri" panose="020F0502020204030204" pitchFamily="34" charset="0"/>
            </a:rPr>
            <a:t>When completing Steps 5 and 6, be aware of what volume within the aggregate storage layer can be counted as storage, based on guidance on page 29 of the ISWMM Permeable Pavement System section.  </a:t>
          </a:r>
          <a:r>
            <a:rPr lang="en-US" sz="1050" u="sng">
              <a:solidFill>
                <a:srgbClr val="002060"/>
              </a:solidFill>
              <a:effectLst/>
              <a:latin typeface="Calibri" panose="020F0502020204030204" pitchFamily="34" charset="0"/>
              <a:ea typeface="+mn-ea"/>
              <a:cs typeface="Calibri" panose="020F0502020204030204" pitchFamily="34" charset="0"/>
            </a:rPr>
            <a:t>Only count the filter and storage aggregate layers. Do not count setting bed layer.</a:t>
          </a:r>
          <a:r>
            <a:rPr lang="en-US" sz="1050" u="none">
              <a:solidFill>
                <a:srgbClr val="002060"/>
              </a:solidFill>
              <a:effectLst/>
              <a:latin typeface="Calibri" panose="020F0502020204030204" pitchFamily="34" charset="0"/>
              <a:ea typeface="+mn-ea"/>
              <a:cs typeface="Calibri" panose="020F0502020204030204" pitchFamily="34" charset="0"/>
            </a:rPr>
            <a:t> </a:t>
          </a:r>
          <a:r>
            <a:rPr lang="en-US" sz="1050">
              <a:solidFill>
                <a:srgbClr val="7030A0"/>
              </a:solidFill>
              <a:effectLst/>
              <a:latin typeface="Calibri" panose="020F0502020204030204" pitchFamily="34" charset="0"/>
              <a:ea typeface="+mn-ea"/>
              <a:cs typeface="Calibri" panose="020F0502020204030204" pitchFamily="34" charset="0"/>
            </a:rPr>
            <a:t>See illustration excerpt to right.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a:solidFill>
              <a:srgbClr val="7030A0"/>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1">
              <a:solidFill>
                <a:schemeClr val="dk1"/>
              </a:solidFill>
              <a:effectLst/>
              <a:latin typeface="Calibri" panose="020F0502020204030204" pitchFamily="34" charset="0"/>
              <a:ea typeface="+mn-ea"/>
              <a:cs typeface="Calibri" panose="020F0502020204030204" pitchFamily="34" charset="0"/>
            </a:rPr>
            <a:t>Row 35: </a:t>
          </a:r>
          <a:r>
            <a:rPr lang="en-US" sz="1050" b="0">
              <a:solidFill>
                <a:schemeClr val="dk1"/>
              </a:solidFill>
              <a:effectLst/>
              <a:latin typeface="Calibri" panose="020F0502020204030204" pitchFamily="34" charset="0"/>
              <a:ea typeface="+mn-ea"/>
              <a:cs typeface="Calibri" panose="020F0502020204030204" pitchFamily="34" charset="0"/>
            </a:rPr>
            <a:t>The minimum depth</a:t>
          </a:r>
          <a:r>
            <a:rPr lang="en-US" sz="1050" b="0" baseline="0">
              <a:solidFill>
                <a:schemeClr val="dk1"/>
              </a:solidFill>
              <a:effectLst/>
              <a:latin typeface="Calibri" panose="020F0502020204030204" pitchFamily="34" charset="0"/>
              <a:ea typeface="+mn-ea"/>
              <a:cs typeface="Calibri" panose="020F0502020204030204" pitchFamily="34" charset="0"/>
            </a:rPr>
            <a:t> required is calculated based on the design treatment volume (Cell G15, unless there is data entered in Cell K20), the surface area of the practice (Cell J28) and porosity, </a:t>
          </a:r>
          <a:r>
            <a:rPr lang="en-US" sz="1050" b="0" baseline="0">
              <a:solidFill>
                <a:srgbClr val="7030A0"/>
              </a:solidFill>
              <a:effectLst/>
              <a:latin typeface="Calibri" panose="020F0502020204030204" pitchFamily="34" charset="0"/>
              <a:ea typeface="+mn-ea"/>
              <a:cs typeface="Calibri" panose="020F0502020204030204" pitchFamily="34" charset="0"/>
            </a:rPr>
            <a:t>based on ISWMM Equation C8-S1-4 on page 13 of the ISWMM Permeable Pavement System section.</a:t>
          </a:r>
          <a:r>
            <a:rPr lang="en-US" sz="1050" b="0" baseline="0">
              <a:solidFill>
                <a:schemeClr val="dk1"/>
              </a:solidFill>
              <a:effectLst/>
              <a:latin typeface="Calibri" panose="020F0502020204030204" pitchFamily="34" charset="0"/>
              <a:ea typeface="+mn-ea"/>
              <a:cs typeface="Calibri" panose="020F0502020204030204" pitchFamily="34" charset="0"/>
            </a:rPr>
            <a:t> This value is used for preliminary design, assuming the storage aggregate has the same footprint area as the permeable pavement surface. </a:t>
          </a:r>
          <a:r>
            <a:rPr lang="en-US" sz="1050" b="0" baseline="0">
              <a:solidFill>
                <a:srgbClr val="002060"/>
              </a:solidFill>
              <a:effectLst/>
              <a:latin typeface="Calibri" panose="020F0502020204030204" pitchFamily="34" charset="0"/>
              <a:ea typeface="+mn-ea"/>
              <a:cs typeface="Calibri" panose="020F0502020204030204" pitchFamily="34" charset="0"/>
            </a:rPr>
            <a:t>If the aggregate storage footprint area is larger than the paver surface area, it is possible that final storage depth may be achieved using a storage depth less than this value.</a:t>
          </a:r>
          <a:endParaRPr lang="en-US" sz="1050">
            <a:solidFill>
              <a:srgbClr val="002060"/>
            </a:solidFill>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1"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Row 39: </a:t>
          </a:r>
          <a:r>
            <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If the aggregate storage volume below the paver installation is rectangular in footprint area, enter the width, length and depth values in the shaded cells.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1"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Row 43: </a:t>
          </a:r>
          <a:r>
            <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If the aggregate storage volume below the paver installation has an irregular footprint area, but a constant depth available for storage, enter the footprint area and depth values in the shaded cells.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1"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Cell I47</a:t>
          </a:r>
          <a:r>
            <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 If the aggregate storage volume below the paver installation is unique in both area and depth (such as an installation with a sloped bottom below the aggregate), enter the calculated storage volume.  </a:t>
          </a:r>
          <a:r>
            <a:rPr kumimoji="0" lang="en-US" sz="1050" b="0" i="0" u="none" strike="noStrike" kern="0" cap="none" spc="0" normalizeH="0" baseline="0" noProof="0">
              <a:ln>
                <a:noFill/>
              </a:ln>
              <a:solidFill>
                <a:srgbClr val="002060"/>
              </a:solidFill>
              <a:effectLst/>
              <a:uLnTx/>
              <a:uFillTx/>
              <a:latin typeface="Calibri" panose="020F0502020204030204" pitchFamily="34" charset="0"/>
              <a:ea typeface="+mn-ea"/>
              <a:cs typeface="Calibri" panose="020F0502020204030204" pitchFamily="34" charset="0"/>
            </a:rPr>
            <a:t>Attach separate documentation for how storage volumes were calculated.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1"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Cell E53: </a:t>
          </a:r>
          <a:r>
            <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Enter the footprint area of the aggregate storage (in square feet).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1"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Cell I55:</a:t>
          </a:r>
          <a:r>
            <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 Enter the length of subdrain provided (in feet).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1"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Row 60: </a:t>
          </a:r>
          <a:r>
            <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If the subdrain is elevated above the bottom of the aggregate layers by more than 3" to promote percolation into the subsoil layers, enter the values to verify that drawdown time does not exceed 48 hours. The design volume to infiltrate (Cell C60) is the available volume within the aggregate layers below the flowline of the subdrain. </a:t>
          </a:r>
          <a:r>
            <a:rPr kumimoji="0" lang="en-US" sz="1050" b="0" i="0" u="none" strike="noStrike" kern="0" cap="none" spc="0" normalizeH="0" baseline="0" noProof="0">
              <a:ln>
                <a:noFill/>
              </a:ln>
              <a:solidFill>
                <a:srgbClr val="002060"/>
              </a:solidFill>
              <a:effectLst/>
              <a:uLnTx/>
              <a:uFillTx/>
              <a:latin typeface="Calibri" panose="020F0502020204030204" pitchFamily="34" charset="0"/>
              <a:ea typeface="+mn-ea"/>
              <a:cs typeface="Calibri" panose="020F0502020204030204" pitchFamily="34" charset="0"/>
            </a:rPr>
            <a:t>Percolation rate should be determined from test results of subsoils at the site location. Provide results of such tests.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a:solidFill>
              <a:sysClr val="windowText" lastClr="000000"/>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latin typeface="+mn-lt"/>
          </a:endParaRPr>
        </a:p>
      </xdr:txBody>
    </xdr:sp>
    <xdr:clientData/>
  </xdr:twoCellAnchor>
  <xdr:twoCellAnchor editAs="oneCell">
    <xdr:from>
      <xdr:col>20</xdr:col>
      <xdr:colOff>33338</xdr:colOff>
      <xdr:row>1</xdr:row>
      <xdr:rowOff>85725</xdr:rowOff>
    </xdr:from>
    <xdr:to>
      <xdr:col>25</xdr:col>
      <xdr:colOff>552450</xdr:colOff>
      <xdr:row>11</xdr:row>
      <xdr:rowOff>139406</xdr:rowOff>
    </xdr:to>
    <xdr:pic>
      <xdr:nvPicPr>
        <xdr:cNvPr id="3" name="Picture 2">
          <a:extLst>
            <a:ext uri="{FF2B5EF4-FFF2-40B4-BE49-F238E27FC236}">
              <a16:creationId xmlns:a16="http://schemas.microsoft.com/office/drawing/2014/main" id="{162B73F2-9DD1-4FCB-9C3D-34BB44D18EDC}"/>
            </a:ext>
          </a:extLst>
        </xdr:cNvPr>
        <xdr:cNvPicPr>
          <a:picLocks noChangeAspect="1"/>
        </xdr:cNvPicPr>
      </xdr:nvPicPr>
      <xdr:blipFill>
        <a:blip xmlns:r="http://schemas.openxmlformats.org/officeDocument/2006/relationships" r:embed="rId1"/>
        <a:stretch>
          <a:fillRect/>
        </a:stretch>
      </xdr:blipFill>
      <xdr:spPr>
        <a:xfrm>
          <a:off x="8634413" y="8867775"/>
          <a:ext cx="3471862" cy="1463381"/>
        </a:xfrm>
        <a:prstGeom prst="rect">
          <a:avLst/>
        </a:prstGeom>
      </xdr:spPr>
    </xdr:pic>
    <xdr:clientData/>
  </xdr:twoCellAnchor>
  <xdr:twoCellAnchor editAs="oneCell">
    <xdr:from>
      <xdr:col>20</xdr:col>
      <xdr:colOff>57150</xdr:colOff>
      <xdr:row>13</xdr:row>
      <xdr:rowOff>257176</xdr:rowOff>
    </xdr:from>
    <xdr:to>
      <xdr:col>25</xdr:col>
      <xdr:colOff>552450</xdr:colOff>
      <xdr:row>24</xdr:row>
      <xdr:rowOff>24848</xdr:rowOff>
    </xdr:to>
    <xdr:pic>
      <xdr:nvPicPr>
        <xdr:cNvPr id="4" name="Picture 3">
          <a:extLst>
            <a:ext uri="{FF2B5EF4-FFF2-40B4-BE49-F238E27FC236}">
              <a16:creationId xmlns:a16="http://schemas.microsoft.com/office/drawing/2014/main" id="{861DA603-6CBE-4BC1-B3DB-444F79E203A5}"/>
            </a:ext>
          </a:extLst>
        </xdr:cNvPr>
        <xdr:cNvPicPr>
          <a:picLocks noChangeAspect="1"/>
        </xdr:cNvPicPr>
      </xdr:nvPicPr>
      <xdr:blipFill>
        <a:blip xmlns:r="http://schemas.openxmlformats.org/officeDocument/2006/relationships" r:embed="rId2"/>
        <a:stretch>
          <a:fillRect/>
        </a:stretch>
      </xdr:blipFill>
      <xdr:spPr>
        <a:xfrm>
          <a:off x="12658725" y="2133601"/>
          <a:ext cx="3448050" cy="15964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1</xdr:row>
      <xdr:rowOff>9526</xdr:rowOff>
    </xdr:from>
    <xdr:to>
      <xdr:col>16</xdr:col>
      <xdr:colOff>133350</xdr:colOff>
      <xdr:row>8</xdr:row>
      <xdr:rowOff>171450</xdr:rowOff>
    </xdr:to>
    <xdr:sp macro="" textlink="">
      <xdr:nvSpPr>
        <xdr:cNvPr id="2" name="TextBox 1">
          <a:extLst>
            <a:ext uri="{FF2B5EF4-FFF2-40B4-BE49-F238E27FC236}">
              <a16:creationId xmlns:a16="http://schemas.microsoft.com/office/drawing/2014/main" id="{3A7F01D3-F9C8-4161-8C70-C050B947D154}"/>
            </a:ext>
          </a:extLst>
        </xdr:cNvPr>
        <xdr:cNvSpPr txBox="1"/>
      </xdr:nvSpPr>
      <xdr:spPr>
        <a:xfrm>
          <a:off x="9858375" y="180976"/>
          <a:ext cx="3676650" cy="126682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Calibri" panose="020F0502020204030204" pitchFamily="34" charset="0"/>
              <a:cs typeface="Calibri" panose="020F0502020204030204" pitchFamily="34" charset="0"/>
            </a:rPr>
            <a:t>User Guidance for CL_2 (Project Review) Tab:</a:t>
          </a:r>
        </a:p>
        <a:p>
          <a:endParaRPr lang="en-US" sz="1100" b="1" u="sng">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b="0" i="0">
              <a:solidFill>
                <a:sysClr val="windowText" lastClr="000000"/>
              </a:solidFill>
              <a:latin typeface="Calibri" panose="020F0502020204030204" pitchFamily="34" charset="0"/>
              <a:cs typeface="Calibri" panose="020F0502020204030204" pitchFamily="34" charset="0"/>
            </a:rPr>
            <a:t>Complete this worksheet by</a:t>
          </a:r>
          <a:r>
            <a:rPr lang="en-US" sz="1100" b="0" i="0" baseline="0">
              <a:solidFill>
                <a:sysClr val="windowText" lastClr="000000"/>
              </a:solidFill>
              <a:latin typeface="Calibri" panose="020F0502020204030204" pitchFamily="34" charset="0"/>
              <a:cs typeface="Calibri" panose="020F0502020204030204" pitchFamily="34" charset="0"/>
            </a:rPr>
            <a:t> answering all questions.</a:t>
          </a:r>
        </a:p>
        <a:p>
          <a:pPr marL="171450" indent="-171450">
            <a:buFont typeface="Arial" panose="020B0604020202020204" pitchFamily="34" charset="0"/>
            <a:buChar char="•"/>
          </a:pPr>
          <a:endParaRPr lang="en-US" sz="1100" b="0" i="0" baseline="0">
            <a:solidFill>
              <a:sysClr val="windowText" lastClr="00000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b="0" i="0" baseline="0">
              <a:solidFill>
                <a:sysClr val="windowText" lastClr="000000"/>
              </a:solidFill>
              <a:latin typeface="Calibri" panose="020F0502020204030204" pitchFamily="34" charset="0"/>
              <a:cs typeface="Calibri" panose="020F0502020204030204" pitchFamily="34" charset="0"/>
            </a:rPr>
            <a:t>Proceed to page 2 of this worksheet.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1</xdr:row>
      <xdr:rowOff>9527</xdr:rowOff>
    </xdr:from>
    <xdr:to>
      <xdr:col>16</xdr:col>
      <xdr:colOff>133350</xdr:colOff>
      <xdr:row>7</xdr:row>
      <xdr:rowOff>28575</xdr:rowOff>
    </xdr:to>
    <xdr:sp macro="" textlink="">
      <xdr:nvSpPr>
        <xdr:cNvPr id="2" name="TextBox 1">
          <a:extLst>
            <a:ext uri="{FF2B5EF4-FFF2-40B4-BE49-F238E27FC236}">
              <a16:creationId xmlns:a16="http://schemas.microsoft.com/office/drawing/2014/main" id="{CAAE8D2B-25A6-4E60-BB60-0C87A70FFB81}"/>
            </a:ext>
          </a:extLst>
        </xdr:cNvPr>
        <xdr:cNvSpPr txBox="1"/>
      </xdr:nvSpPr>
      <xdr:spPr>
        <a:xfrm>
          <a:off x="9858375" y="180977"/>
          <a:ext cx="3676650" cy="91439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Calibri" panose="020F0502020204030204" pitchFamily="34" charset="0"/>
              <a:cs typeface="Calibri" panose="020F0502020204030204" pitchFamily="34" charset="0"/>
            </a:rPr>
            <a:t>User Guidance for CL_2 (Project Review) Tab:</a:t>
          </a:r>
        </a:p>
        <a:p>
          <a:endParaRPr lang="en-US" sz="1100" b="1" u="sng">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b="0" i="0">
              <a:solidFill>
                <a:schemeClr val="dk1"/>
              </a:solidFill>
              <a:effectLst/>
              <a:latin typeface="Calibri" panose="020F0502020204030204" pitchFamily="34" charset="0"/>
              <a:ea typeface="+mn-ea"/>
              <a:cs typeface="Calibri" panose="020F0502020204030204" pitchFamily="34" charset="0"/>
            </a:rPr>
            <a:t>Complete this worksheet by</a:t>
          </a:r>
          <a:r>
            <a:rPr lang="en-US" sz="1100" b="0" i="0" baseline="0">
              <a:solidFill>
                <a:schemeClr val="dk1"/>
              </a:solidFill>
              <a:effectLst/>
              <a:latin typeface="Calibri" panose="020F0502020204030204" pitchFamily="34" charset="0"/>
              <a:ea typeface="+mn-ea"/>
              <a:cs typeface="Calibri" panose="020F0502020204030204" pitchFamily="34" charset="0"/>
            </a:rPr>
            <a:t> answering all questions.</a:t>
          </a:r>
        </a:p>
        <a:p>
          <a:pPr marL="171450" indent="-171450">
            <a:buFont typeface="Arial" panose="020B0604020202020204" pitchFamily="34" charset="0"/>
            <a:buChar char="•"/>
          </a:pPr>
          <a:endParaRPr lang="en-US" sz="1100" b="0" i="0" baseline="0">
            <a:solidFill>
              <a:schemeClr val="dk1"/>
            </a:solidFill>
            <a:effectLst/>
            <a:latin typeface="+mn-lt"/>
            <a:ea typeface="+mn-ea"/>
            <a:cs typeface="+mn-cs"/>
          </a:endParaRPr>
        </a:p>
        <a:p>
          <a:pPr marL="171450" indent="-171450">
            <a:buFont typeface="Arial" panose="020B0604020202020204" pitchFamily="34" charset="0"/>
            <a:buChar char="•"/>
          </a:pPr>
          <a:endParaRPr lang="en-US" sz="1100" b="1" baseline="0">
            <a:solidFill>
              <a:srgbClr val="FF0000"/>
            </a:solidFill>
            <a:latin typeface="+mn-l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14</xdr:row>
      <xdr:rowOff>38098</xdr:rowOff>
    </xdr:from>
    <xdr:to>
      <xdr:col>14</xdr:col>
      <xdr:colOff>28575</xdr:colOff>
      <xdr:row>43</xdr:row>
      <xdr:rowOff>66675</xdr:rowOff>
    </xdr:to>
    <xdr:sp macro="" textlink="">
      <xdr:nvSpPr>
        <xdr:cNvPr id="3" name="TextBox 2">
          <a:extLst>
            <a:ext uri="{FF2B5EF4-FFF2-40B4-BE49-F238E27FC236}">
              <a16:creationId xmlns:a16="http://schemas.microsoft.com/office/drawing/2014/main" id="{89F258C8-483E-46AA-9EFA-66FEECCDD232}"/>
            </a:ext>
          </a:extLst>
        </xdr:cNvPr>
        <xdr:cNvSpPr txBox="1"/>
      </xdr:nvSpPr>
      <xdr:spPr>
        <a:xfrm>
          <a:off x="6686550" y="2257423"/>
          <a:ext cx="3733800" cy="472440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Calibri" panose="020F0502020204030204" pitchFamily="34" charset="0"/>
              <a:cs typeface="Calibri" panose="020F0502020204030204" pitchFamily="34" charset="0"/>
            </a:rPr>
            <a:t>User Guidance for DE_1 (Detention Design Summary) Tab:</a:t>
          </a:r>
        </a:p>
        <a:p>
          <a:endParaRPr lang="en-US" sz="110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rgbClr val="FF0000"/>
              </a:solidFill>
              <a:effectLst/>
              <a:latin typeface="Calibri" panose="020F0502020204030204" pitchFamily="34" charset="0"/>
              <a:ea typeface="+mn-ea"/>
              <a:cs typeface="Calibri" panose="020F0502020204030204" pitchFamily="34" charset="0"/>
            </a:rPr>
            <a:t>This is a summary tab worksheet. Complete Tabs DE_2 (Det Watershed Info), DE_3 (Det Hydrology) and DE_4 (Results) before completing other information on this tab.</a:t>
          </a:r>
          <a:endParaRPr lang="en-US" sz="1100">
            <a:solidFill>
              <a:srgbClr val="FF0000"/>
            </a:solidFill>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1" baseline="0">
            <a:solidFill>
              <a:srgbClr val="FF0000"/>
            </a:solidFill>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rgbClr val="FF0000"/>
              </a:solidFill>
              <a:latin typeface="Calibri" panose="020F0502020204030204" pitchFamily="34" charset="0"/>
              <a:cs typeface="Calibri" panose="020F0502020204030204" pitchFamily="34" charset="0"/>
            </a:rPr>
            <a:t>This page only needs to be completed if this practice is used to provide stormwater detention for storms larger than the WQv event and detention routing models have been completed.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latin typeface="Calibri" panose="020F0502020204030204" pitchFamily="34" charset="0"/>
              <a:cs typeface="Calibri" panose="020F0502020204030204" pitchFamily="34" charset="0"/>
            </a:rPr>
            <a:t>Cell F14: </a:t>
          </a:r>
          <a:r>
            <a:rPr lang="en-US" sz="1100" baseline="0">
              <a:latin typeface="Calibri" panose="020F0502020204030204" pitchFamily="34" charset="0"/>
              <a:cs typeface="Calibri" panose="020F0502020204030204" pitchFamily="34" charset="0"/>
            </a:rPr>
            <a:t>If upstream practices are being used to manage part of the WQv requirements, note that volume in the blue hatched box.</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baseline="0">
              <a:solidFill>
                <a:srgbClr val="7030A0"/>
              </a:solidFill>
              <a:latin typeface="Calibri" panose="020F0502020204030204" pitchFamily="34" charset="0"/>
              <a:cs typeface="Calibri" panose="020F0502020204030204" pitchFamily="34" charset="0"/>
            </a:rPr>
            <a:t>If allowable release rates are not met, based on information entered on Tab DE_3 (Det Hydrology), </a:t>
          </a:r>
          <a:r>
            <a:rPr lang="en-US" sz="1100" baseline="0">
              <a:latin typeface="Calibri" panose="020F0502020204030204" pitchFamily="34" charset="0"/>
              <a:cs typeface="Calibri" panose="020F0502020204030204" pitchFamily="34" charset="0"/>
            </a:rPr>
            <a:t>a red </a:t>
          </a:r>
          <a:r>
            <a:rPr lang="en-US" sz="1100" baseline="0">
              <a:solidFill>
                <a:srgbClr val="C00000"/>
              </a:solidFill>
              <a:latin typeface="Calibri" panose="020F0502020204030204" pitchFamily="34" charset="0"/>
              <a:cs typeface="Calibri" panose="020F0502020204030204" pitchFamily="34" charset="0"/>
            </a:rPr>
            <a:t>"!"</a:t>
          </a:r>
          <a:r>
            <a:rPr lang="en-US" sz="1100" baseline="0">
              <a:latin typeface="Calibri" panose="020F0502020204030204" pitchFamily="34" charset="0"/>
              <a:cs typeface="Calibri" panose="020F0502020204030204" pitchFamily="34" charset="0"/>
            </a:rPr>
            <a:t> will appear next to the criteria</a:t>
          </a:r>
          <a:r>
            <a:rPr lang="en-US" sz="1100" u="sng" baseline="0">
              <a:latin typeface="Calibri" panose="020F0502020204030204" pitchFamily="34" charset="0"/>
              <a:cs typeface="Calibri" panose="020F0502020204030204" pitchFamily="34" charset="0"/>
            </a:rPr>
            <a:t>. If some of these parameters are not met, the stormwater management report should address why it is not feasible to meet these criteria</a:t>
          </a:r>
          <a:r>
            <a:rPr lang="en-US" sz="1100" baseline="0">
              <a:latin typeface="Calibri" panose="020F0502020204030204" pitchFamily="34" charset="0"/>
              <a:cs typeface="Calibri" panose="020F0502020204030204" pitchFamily="34" charset="0"/>
            </a:rPr>
            <a:t>, so that reviewers can decide if the design needs to be revised to meet such criteria. </a:t>
          </a:r>
        </a:p>
        <a:p>
          <a:pPr marL="171450" indent="-171450">
            <a:buFont typeface="Arial" panose="020B0604020202020204" pitchFamily="34" charset="0"/>
            <a:buChar char="•"/>
          </a:pPr>
          <a:endParaRPr lang="en-US" sz="110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baseline="0">
              <a:latin typeface="Calibri" panose="020F0502020204030204" pitchFamily="34" charset="0"/>
              <a:cs typeface="Calibri" panose="020F0502020204030204" pitchFamily="34" charset="0"/>
            </a:rPr>
            <a:t>Local jurisdictions or grant funding sources may dictate at what stage in the design process items listed under "other information" need to be provided. </a:t>
          </a:r>
          <a:endParaRPr lang="en-US" sz="1100">
            <a:latin typeface="Calibri" panose="020F0502020204030204" pitchFamily="34" charset="0"/>
            <a:cs typeface="Calibri" panose="020F050202020403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0</xdr:row>
      <xdr:rowOff>11429</xdr:rowOff>
    </xdr:from>
    <xdr:to>
      <xdr:col>19</xdr:col>
      <xdr:colOff>129540</xdr:colOff>
      <xdr:row>58</xdr:row>
      <xdr:rowOff>66675</xdr:rowOff>
    </xdr:to>
    <xdr:sp macro="" textlink="">
      <xdr:nvSpPr>
        <xdr:cNvPr id="2" name="TextBox 1">
          <a:extLst>
            <a:ext uri="{FF2B5EF4-FFF2-40B4-BE49-F238E27FC236}">
              <a16:creationId xmlns:a16="http://schemas.microsoft.com/office/drawing/2014/main" id="{446889F8-EFE6-426C-BA9B-04F305E2F778}"/>
            </a:ext>
          </a:extLst>
        </xdr:cNvPr>
        <xdr:cNvSpPr txBox="1"/>
      </xdr:nvSpPr>
      <xdr:spPr>
        <a:xfrm>
          <a:off x="7810500" y="11429"/>
          <a:ext cx="3387090" cy="940879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a:latin typeface="Calibri" panose="020F0502020204030204" pitchFamily="34" charset="0"/>
              <a:cs typeface="Calibri" panose="020F0502020204030204" pitchFamily="34" charset="0"/>
            </a:rPr>
            <a:t>User Guidance for DE_2 (Watershed Info) Tab:</a:t>
          </a:r>
        </a:p>
        <a:p>
          <a:endParaRPr lang="en-US" sz="100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1" baseline="0">
              <a:solidFill>
                <a:srgbClr val="FF0000"/>
              </a:solidFill>
              <a:effectLst/>
              <a:latin typeface="Calibri" panose="020F0502020204030204" pitchFamily="34" charset="0"/>
              <a:ea typeface="+mn-ea"/>
              <a:cs typeface="Calibri" panose="020F0502020204030204" pitchFamily="34" charset="0"/>
            </a:rPr>
            <a:t>This page only needs to be completed if this practice is used to provide stormwater detention for storms larger than the WQv event and detention routing models have been completed. A separate worksheet should be completed for each  separate subsurface storage system.</a:t>
          </a:r>
          <a:endParaRPr lang="en-US" sz="1000" b="1">
            <a:solidFill>
              <a:srgbClr val="FF0000"/>
            </a:solidFill>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00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a:latin typeface="Calibri" panose="020F0502020204030204" pitchFamily="34" charset="0"/>
              <a:cs typeface="Calibri" panose="020F0502020204030204" pitchFamily="34" charset="0"/>
            </a:rPr>
            <a:t>Complete Watershed Properties (acres of each land use) for the area to be served by the practice in </a:t>
          </a:r>
          <a:r>
            <a:rPr lang="en-US" sz="1000" baseline="0">
              <a:latin typeface="Calibri" panose="020F0502020204030204" pitchFamily="34" charset="0"/>
              <a:cs typeface="Calibri" panose="020F0502020204030204" pitchFamily="34" charset="0"/>
            </a:rPr>
            <a:t>gray shaded boxes.</a:t>
          </a:r>
        </a:p>
        <a:p>
          <a:pPr marL="171450" indent="-171450">
            <a:buFont typeface="Arial" panose="020B0604020202020204" pitchFamily="34" charset="0"/>
            <a:buChar cha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latin typeface="Calibri" panose="020F0502020204030204" pitchFamily="34" charset="0"/>
              <a:cs typeface="Calibri" panose="020F0502020204030204" pitchFamily="34" charset="0"/>
            </a:rPr>
            <a:t>Note that for Natural Conditions, some jurisdictions may dictate what CNs may be assumed. In such a case, the natural CN may be entered manually in the space provided.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baseline="0">
              <a:latin typeface="Calibri" panose="020F0502020204030204" pitchFamily="34" charset="0"/>
              <a:cs typeface="Calibri" panose="020F0502020204030204" pitchFamily="34" charset="0"/>
            </a:rPr>
            <a:t>For Existing and Proposed Conditions, enter area of impervious cover, open space and row crop categories, based on local Hydrologic Soil Group (HSG) category. If data is entered for those parameters, the spreadsheet will calculate weighted CNs and WQv volume based on those properties. The values used by this program to calculate the weighted CNs for open space and row crop areas are listed to the right of the printable area. </a:t>
          </a:r>
          <a:r>
            <a:rPr lang="en-US" sz="1000" baseline="0">
              <a:solidFill>
                <a:srgbClr val="7030A0"/>
              </a:solidFill>
              <a:latin typeface="Calibri" panose="020F0502020204030204" pitchFamily="34" charset="0"/>
              <a:cs typeface="Calibri" panose="020F0502020204030204" pitchFamily="34" charset="0"/>
            </a:rPr>
            <a:t>Refer to ISWMM for guidance on assumptions for open space soil quality (Sections 7.03, 9.08 and 3.01).</a:t>
          </a:r>
        </a:p>
        <a:p>
          <a:pPr marL="171450" indent="-171450">
            <a:buFont typeface="Arial" panose="020B0604020202020204" pitchFamily="34" charset="0"/>
            <a:buChar cha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All urban land uses should be divided into impervious and open space areas. If the % of impervious cover is not specifically known, </a:t>
          </a:r>
          <a:r>
            <a:rPr lang="en-US" sz="1000" baseline="0">
              <a:solidFill>
                <a:srgbClr val="7030A0"/>
              </a:solidFill>
              <a:effectLst/>
              <a:latin typeface="Calibri" panose="020F0502020204030204" pitchFamily="34" charset="0"/>
              <a:ea typeface="+mn-ea"/>
              <a:cs typeface="Calibri" panose="020F0502020204030204" pitchFamily="34" charset="0"/>
            </a:rPr>
            <a:t>the ISWMM Section on TR-55 or the TR-55 manual can be used as a basis to project the % impervious land cover of various urban land uses.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"Unique areas" should only be used for surfaces that can't be described as impervious surfaces, open spaces or row crops. (For example, green roofs have unique curve numbers and may satisfy the WQv volume of the areas that drain to them.) When used, enter the CN to be used for these areas.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The spreadsheet will not calculate the WQv volume for "Unique areas", unless the box next to the </a:t>
          </a:r>
          <a:r>
            <a:rPr lang="en-US" sz="1000" baseline="0">
              <a:solidFill>
                <a:schemeClr val="dk1"/>
              </a:solidFill>
              <a:latin typeface="Calibri" panose="020F0502020204030204" pitchFamily="34" charset="0"/>
              <a:ea typeface="+mn-ea"/>
              <a:cs typeface="Calibri" panose="020F0502020204030204" pitchFamily="34" charset="0"/>
            </a:rPr>
            <a:t>"Unique Areas Counted as 100% Impervious for WQv calculation?" is entered as </a:t>
          </a:r>
          <a:r>
            <a:rPr lang="en-US" sz="1000" b="1" u="sng" baseline="0">
              <a:solidFill>
                <a:schemeClr val="dk1"/>
              </a:solidFill>
              <a:latin typeface="Calibri" panose="020F0502020204030204" pitchFamily="34" charset="0"/>
              <a:ea typeface="+mn-ea"/>
              <a:cs typeface="Calibri" panose="020F0502020204030204" pitchFamily="34" charset="0"/>
            </a:rPr>
            <a:t>"Y"</a:t>
          </a:r>
          <a:r>
            <a:rPr lang="en-US" sz="1000" b="0" u="none" baseline="0">
              <a:solidFill>
                <a:schemeClr val="dk1"/>
              </a:solidFill>
              <a:latin typeface="Calibri" panose="020F0502020204030204" pitchFamily="34" charset="0"/>
              <a:ea typeface="+mn-ea"/>
              <a:cs typeface="Calibri" panose="020F0502020204030204" pitchFamily="34" charset="0"/>
            </a:rPr>
            <a:t> (Cell E28 and/or E44).</a:t>
          </a:r>
          <a:r>
            <a:rPr lang="en-US" sz="1000" b="0" u="none" baseline="0">
              <a:solidFill>
                <a:schemeClr val="dk1"/>
              </a:solidFill>
              <a:effectLst/>
              <a:latin typeface="Calibri" panose="020F0502020204030204" pitchFamily="34" charset="0"/>
              <a:ea typeface="+mn-ea"/>
              <a:cs typeface="Calibri" panose="020F0502020204030204" pitchFamily="34" charset="0"/>
            </a:rPr>
            <a:t> </a:t>
          </a:r>
          <a:r>
            <a:rPr lang="en-US" sz="1000" baseline="0">
              <a:solidFill>
                <a:schemeClr val="dk1"/>
              </a:solidFill>
              <a:effectLst/>
              <a:latin typeface="Calibri" panose="020F0502020204030204" pitchFamily="34" charset="0"/>
              <a:ea typeface="+mn-ea"/>
              <a:cs typeface="Calibri" panose="020F0502020204030204" pitchFamily="34" charset="0"/>
            </a:rPr>
            <a:t>If </a:t>
          </a:r>
          <a:r>
            <a:rPr lang="en-US" sz="1000" b="1" u="sng" baseline="0">
              <a:solidFill>
                <a:schemeClr val="dk1"/>
              </a:solidFill>
              <a:effectLst/>
              <a:latin typeface="Calibri" panose="020F0502020204030204" pitchFamily="34" charset="0"/>
              <a:ea typeface="+mn-ea"/>
              <a:cs typeface="Calibri" panose="020F0502020204030204" pitchFamily="34" charset="0"/>
            </a:rPr>
            <a:t>"Y"</a:t>
          </a:r>
          <a:r>
            <a:rPr lang="en-US" sz="1000" baseline="0">
              <a:solidFill>
                <a:schemeClr val="dk1"/>
              </a:solidFill>
              <a:effectLst/>
              <a:latin typeface="Calibri" panose="020F0502020204030204" pitchFamily="34" charset="0"/>
              <a:ea typeface="+mn-ea"/>
              <a:cs typeface="Calibri" panose="020F0502020204030204" pitchFamily="34" charset="0"/>
            </a:rPr>
            <a:t> is entered, the spreadsheet will treat such areas as 100% impervious.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The WQv volume for "Unique areas" may also be manually entered to the right of either the "Existing" or "Proposed" watershed data entry area, as applicable (provide separate documentation). When used, enter </a:t>
          </a:r>
          <a:r>
            <a:rPr lang="en-US" sz="1000" b="1" u="sng" baseline="0">
              <a:solidFill>
                <a:schemeClr val="dk1"/>
              </a:solidFill>
              <a:effectLst/>
              <a:latin typeface="Calibri" panose="020F0502020204030204" pitchFamily="34" charset="0"/>
              <a:ea typeface="+mn-ea"/>
              <a:cs typeface="Calibri" panose="020F0502020204030204" pitchFamily="34" charset="0"/>
            </a:rPr>
            <a:t>"N"</a:t>
          </a:r>
          <a:r>
            <a:rPr lang="en-US" sz="1000" baseline="0">
              <a:solidFill>
                <a:schemeClr val="dk1"/>
              </a:solidFill>
              <a:effectLst/>
              <a:latin typeface="Calibri" panose="020F0502020204030204" pitchFamily="34" charset="0"/>
              <a:ea typeface="+mn-ea"/>
              <a:cs typeface="Calibri" panose="020F0502020204030204" pitchFamily="34" charset="0"/>
            </a:rPr>
            <a:t> in the  box next to the "Unique Areas Counted as 100% Impervious for WQv calculation?" If data is manually entered, the word MANUAL will appear on the checklist.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If data is entered correctly, the green, yellow and orange shaded boxes will calculate automatically, noting the total watershed area, impervious cover, WQv volume and CNs (both standard and adjusted WQv event value).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0</xdr:colOff>
      <xdr:row>0</xdr:row>
      <xdr:rowOff>0</xdr:rowOff>
    </xdr:from>
    <xdr:to>
      <xdr:col>17</xdr:col>
      <xdr:colOff>129540</xdr:colOff>
      <xdr:row>73</xdr:row>
      <xdr:rowOff>66675</xdr:rowOff>
    </xdr:to>
    <xdr:sp macro="" textlink="">
      <xdr:nvSpPr>
        <xdr:cNvPr id="2" name="TextBox 1">
          <a:extLst>
            <a:ext uri="{FF2B5EF4-FFF2-40B4-BE49-F238E27FC236}">
              <a16:creationId xmlns:a16="http://schemas.microsoft.com/office/drawing/2014/main" id="{04D16C3D-1156-45FE-821D-2163423C08DD}"/>
            </a:ext>
          </a:extLst>
        </xdr:cNvPr>
        <xdr:cNvSpPr txBox="1"/>
      </xdr:nvSpPr>
      <xdr:spPr>
        <a:xfrm>
          <a:off x="7286625" y="0"/>
          <a:ext cx="3387090" cy="129444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u="sng">
              <a:latin typeface="Calibri" panose="020F0502020204030204" pitchFamily="34" charset="0"/>
              <a:cs typeface="Calibri" panose="020F0502020204030204" pitchFamily="34" charset="0"/>
            </a:rPr>
            <a:t>User Guidance for</a:t>
          </a:r>
          <a:r>
            <a:rPr lang="en-US" sz="1050" b="1" u="sng" baseline="0">
              <a:latin typeface="Calibri" panose="020F0502020204030204" pitchFamily="34" charset="0"/>
              <a:cs typeface="Calibri" panose="020F0502020204030204" pitchFamily="34" charset="0"/>
            </a:rPr>
            <a:t> DE_3 (Detention Hydrology) Tab</a:t>
          </a:r>
          <a:r>
            <a:rPr lang="en-US" sz="1050" b="1" u="sng">
              <a:latin typeface="Calibri" panose="020F0502020204030204" pitchFamily="34" charset="0"/>
              <a:cs typeface="Calibri" panose="020F0502020204030204" pitchFamily="34" charset="0"/>
            </a:rPr>
            <a:t>:</a:t>
          </a:r>
        </a:p>
        <a:p>
          <a:endParaRPr lang="en-US" sz="105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This page only needs to be completed if this practice is used to provide stormwater detention for storms larger than the WQv event and detention routing models have been completed. A separate worksheet should be completed for each separate subsurface storage system.</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0"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This worksheet is used to project the amount of detention storage that would be required for various storm events, based on known allowable release rates.  This information can be used for </a:t>
          </a:r>
          <a:r>
            <a:rPr kumimoji="0" lang="en-US" sz="1050" b="0" i="0" u="sng"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preliminary</a:t>
          </a:r>
          <a:r>
            <a:rPr kumimoji="0" lang="en-US" sz="1050" b="0"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 sizing of the BMP.</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1"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Cells B20 - B27: </a:t>
          </a:r>
          <a:r>
            <a:rPr kumimoji="0" lang="en-US" sz="105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Enter the rainfall data used for the model, in the blue fields.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After hydrologic models of the natural, existing and developed conditions have been created, enter the runoff peak rate and volume for the various storm events in the appropriate cells within the colored spaces within the table. Typically this will be output from a software program running a TR-55 model simulation. </a:t>
          </a:r>
          <a:r>
            <a:rPr kumimoji="0" lang="en-US" sz="1050" b="0"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(Note that for small watershed areas, it is important that analyses be completed with 1-minute time step intervals.)</a:t>
          </a: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The flow data input into these cells should be the total flows entering the stormwater management practice.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1"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Cells D31 and E31: </a:t>
          </a:r>
          <a:r>
            <a:rPr kumimoji="0" lang="en-US" sz="105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After the flow data has been entered, the unit peak discharge value (qu) should calculate automatically. </a:t>
          </a:r>
          <a:r>
            <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Calibri" panose="020F0502020204030204" pitchFamily="34" charset="0"/>
            </a:rPr>
            <a:t>Use this value for the graph of (qu) vs (qo/qi) in the Small Storm Hydrology section of ISWMM to determi</a:t>
          </a:r>
          <a:r>
            <a:rPr kumimoji="0" lang="en-US" sz="105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ne the allowable outflow to inflow ratio (qo/qi) to provide for extended detention, using a desired 24-hour drawdown period (example shown below the data entry sheet).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1"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Cells D32 and E32: </a:t>
          </a:r>
          <a:r>
            <a:rPr kumimoji="0" lang="en-US" sz="105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Entering the appropriate (qo/qi) ratio will allow the spreadsheet to solve for the maximum allowable release rate for extended detention (qo). </a:t>
          </a:r>
          <a:r>
            <a:rPr kumimoji="0" lang="en-US" sz="1050" b="0" i="0" u="none" strike="noStrike" kern="0" cap="none" spc="0" normalizeH="0" baseline="0" noProof="0">
              <a:ln>
                <a:noFill/>
              </a:ln>
              <a:solidFill>
                <a:srgbClr val="7030A0"/>
              </a:solidFill>
              <a:effectLst/>
              <a:uLnTx/>
              <a:uFillTx/>
              <a:latin typeface="Calibri" panose="020F0502020204030204" pitchFamily="34" charset="0"/>
              <a:ea typeface="+mn-ea"/>
              <a:cs typeface="Calibri" panose="020F0502020204030204" pitchFamily="34" charset="0"/>
            </a:rPr>
            <a:t>These values are interpreted from a graph in the Small Storm Hydrology section of ISWMM</a:t>
          </a:r>
          <a:r>
            <a:rPr kumimoji="0" lang="en-US" sz="1050" b="0" i="0" u="none" strike="noStrike" kern="0" cap="none" spc="0" normalizeH="0" baseline="0" noProof="0">
              <a:ln>
                <a:noFill/>
              </a:ln>
              <a:solidFill>
                <a:srgbClr val="002060"/>
              </a:solidFill>
              <a:effectLst/>
              <a:uLnTx/>
              <a:uFillTx/>
              <a:latin typeface="Calibri" panose="020F0502020204030204" pitchFamily="34" charset="0"/>
              <a:ea typeface="+mn-ea"/>
              <a:cs typeface="Calibri" panose="020F0502020204030204" pitchFamily="34" charset="0"/>
            </a:rPr>
            <a:t>, with an example shown below the worksheet in this tab. </a:t>
          </a:r>
          <a:r>
            <a:rPr kumimoji="0" lang="en-US" sz="105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The final routing model will need to demonstrate that the allowable release rates for WQv and CPv (Cells D32 and E32) are not exceeded when extended detention of that event is proposed.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Once all data has been entered in the shaded fields, estimates of storage volume will be calculated automatically. Note that these are not the final storage volumes required, but are intended to give designers preliminary estimates of how much storage will be needed, so that information can be used in planning and design of the practice.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1" i="0" u="none" strike="noStrike" kern="0" cap="none" spc="0" normalizeH="0" baseline="0" noProof="0">
              <a:ln>
                <a:noFill/>
              </a:ln>
              <a:solidFill>
                <a:srgbClr val="002060"/>
              </a:solidFill>
              <a:effectLst/>
              <a:uLnTx/>
              <a:uFillTx/>
              <a:latin typeface="Calibri" panose="020F0502020204030204" pitchFamily="34" charset="0"/>
              <a:ea typeface="+mn-ea"/>
              <a:cs typeface="Calibri" panose="020F0502020204030204" pitchFamily="34" charset="0"/>
            </a:rPr>
            <a:t>Cell H47: </a:t>
          </a:r>
          <a:r>
            <a:rPr kumimoji="0" lang="en-US" sz="1050" b="0" i="0" u="none" strike="noStrike" kern="0" cap="none" spc="0" normalizeH="0" baseline="0" noProof="0">
              <a:ln>
                <a:noFill/>
              </a:ln>
              <a:solidFill>
                <a:srgbClr val="002060"/>
              </a:solidFill>
              <a:effectLst/>
              <a:uLnTx/>
              <a:uFillTx/>
              <a:latin typeface="Calibri" panose="020F0502020204030204" pitchFamily="34" charset="0"/>
              <a:ea typeface="+mn-ea"/>
              <a:cs typeface="Calibri" panose="020F0502020204030204" pitchFamily="34" charset="0"/>
            </a:rPr>
            <a:t>For estimation purposes, a </a:t>
          </a:r>
          <a:r>
            <a:rPr kumimoji="0" lang="en-US" sz="1050" b="1" i="0" u="none" strike="noStrike" kern="0" cap="none" spc="0" normalizeH="0" baseline="0" noProof="0">
              <a:ln>
                <a:noFill/>
              </a:ln>
              <a:solidFill>
                <a:srgbClr val="002060"/>
              </a:solidFill>
              <a:effectLst/>
              <a:uLnTx/>
              <a:uFillTx/>
              <a:latin typeface="Calibri" panose="020F0502020204030204" pitchFamily="34" charset="0"/>
              <a:ea typeface="+mn-ea"/>
              <a:cs typeface="Calibri" panose="020F0502020204030204" pitchFamily="34" charset="0"/>
            </a:rPr>
            <a:t>Factor of Safety (FS) </a:t>
          </a:r>
          <a:r>
            <a:rPr kumimoji="0" lang="en-US" sz="1050" b="0" i="0" u="none" strike="noStrike" kern="0" cap="none" spc="0" normalizeH="0" baseline="0" noProof="0">
              <a:ln>
                <a:noFill/>
              </a:ln>
              <a:solidFill>
                <a:srgbClr val="002060"/>
              </a:solidFill>
              <a:effectLst/>
              <a:uLnTx/>
              <a:uFillTx/>
              <a:latin typeface="Calibri" panose="020F0502020204030204" pitchFamily="34" charset="0"/>
              <a:ea typeface="+mn-ea"/>
              <a:cs typeface="Calibri" panose="020F0502020204030204" pitchFamily="34" charset="0"/>
            </a:rPr>
            <a:t>of 1.20 is recommended when the sides of the aggregate storage layer are nearly vertical; a FS of 1.40 is recommended if circular pipes are used to provide subsurface storage.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The default outflow rates used for storage estimation for WQv and CPv are based on the (qo) for extended detention of these events. For larger storms, the default release rates are based on the smaller value of: (1) the peak "natural" release rate for the same storm event and (2) the peak "existing" release rate for the 5-year storm event.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If local requirements or site characteristics require a different release rate to be used, it may be entered manually for each event to the right of the calculation table. (If allowable release rates are manually entered, the word MANUAL will appear on the checklist).</a:t>
          </a:r>
        </a:p>
      </xdr:txBody>
    </xdr:sp>
    <xdr:clientData/>
  </xdr:twoCellAnchor>
  <xdr:twoCellAnchor editAs="oneCell">
    <xdr:from>
      <xdr:col>0</xdr:col>
      <xdr:colOff>85724</xdr:colOff>
      <xdr:row>52</xdr:row>
      <xdr:rowOff>66674</xdr:rowOff>
    </xdr:from>
    <xdr:to>
      <xdr:col>8</xdr:col>
      <xdr:colOff>9524</xdr:colOff>
      <xdr:row>77</xdr:row>
      <xdr:rowOff>125376</xdr:rowOff>
    </xdr:to>
    <xdr:pic>
      <xdr:nvPicPr>
        <xdr:cNvPr id="3" name="Picture 2">
          <a:extLst>
            <a:ext uri="{FF2B5EF4-FFF2-40B4-BE49-F238E27FC236}">
              <a16:creationId xmlns:a16="http://schemas.microsoft.com/office/drawing/2014/main" id="{2394C270-8813-4588-954B-D496BF80CFB0}"/>
            </a:ext>
          </a:extLst>
        </xdr:cNvPr>
        <xdr:cNvPicPr>
          <a:picLocks noChangeAspect="1"/>
        </xdr:cNvPicPr>
      </xdr:nvPicPr>
      <xdr:blipFill>
        <a:blip xmlns:r="http://schemas.openxmlformats.org/officeDocument/2006/relationships" r:embed="rId1"/>
        <a:stretch>
          <a:fillRect/>
        </a:stretch>
      </xdr:blipFill>
      <xdr:spPr>
        <a:xfrm>
          <a:off x="85724" y="7705724"/>
          <a:ext cx="5648325" cy="410682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205740</xdr:colOff>
      <xdr:row>0</xdr:row>
      <xdr:rowOff>11431</xdr:rowOff>
    </xdr:from>
    <xdr:to>
      <xdr:col>14</xdr:col>
      <xdr:colOff>0</xdr:colOff>
      <xdr:row>30</xdr:row>
      <xdr:rowOff>47625</xdr:rowOff>
    </xdr:to>
    <xdr:sp macro="" textlink="">
      <xdr:nvSpPr>
        <xdr:cNvPr id="2" name="TextBox 1">
          <a:extLst>
            <a:ext uri="{FF2B5EF4-FFF2-40B4-BE49-F238E27FC236}">
              <a16:creationId xmlns:a16="http://schemas.microsoft.com/office/drawing/2014/main" id="{446EF831-B206-4123-B825-CAA5F838C3D0}"/>
            </a:ext>
          </a:extLst>
        </xdr:cNvPr>
        <xdr:cNvSpPr txBox="1"/>
      </xdr:nvSpPr>
      <xdr:spPr>
        <a:xfrm>
          <a:off x="6235065" y="11431"/>
          <a:ext cx="3680460" cy="638936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Calibri" panose="020F0502020204030204" pitchFamily="34" charset="0"/>
              <a:cs typeface="Calibri" panose="020F0502020204030204" pitchFamily="34" charset="0"/>
            </a:rPr>
            <a:t>User Guidance for</a:t>
          </a:r>
          <a:r>
            <a:rPr lang="en-US" sz="1100" b="1" u="sng" baseline="0">
              <a:latin typeface="Calibri" panose="020F0502020204030204" pitchFamily="34" charset="0"/>
              <a:cs typeface="Calibri" panose="020F0502020204030204" pitchFamily="34" charset="0"/>
            </a:rPr>
            <a:t> DE 4 (Results) Tab</a:t>
          </a:r>
          <a:r>
            <a:rPr lang="en-US" sz="1100" b="1" u="sng">
              <a:latin typeface="Calibri" panose="020F0502020204030204" pitchFamily="34" charset="0"/>
              <a:cs typeface="Calibri" panose="020F0502020204030204" pitchFamily="34" charset="0"/>
            </a:rPr>
            <a:t>:</a:t>
          </a:r>
        </a:p>
        <a:p>
          <a:endParaRPr lang="en-US" sz="110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This page only needs to be completed if this practice is used to provide stormwater detention for storms larger than the WQv event and detention routing models have been completed. A separate worksheet should be completed for each  separate subsurface storage system.</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After a stage-storage-discharge routing model for the subsurface storage has been created, enter the relevant data from the model output in the tables on this sheet. </a:t>
          </a:r>
          <a:r>
            <a:rPr kumimoji="0" lang="en-US" sz="1100" b="0" i="0" u="none" strike="noStrike" kern="0" cap="none" spc="0" normalizeH="0" baseline="0" noProof="0">
              <a:ln>
                <a:noFill/>
              </a:ln>
              <a:solidFill>
                <a:srgbClr val="7030A0"/>
              </a:solidFill>
              <a:effectLst/>
              <a:uLnTx/>
              <a:uFillTx/>
              <a:latin typeface="Calibri" panose="020F0502020204030204" pitchFamily="34" charset="0"/>
              <a:ea typeface="+mn-ea"/>
              <a:cs typeface="Calibri" panose="020F0502020204030204" pitchFamily="34" charset="0"/>
            </a:rPr>
            <a:t>Entering data here will complete report cells on Tab DE_1 (Detention Design Summary).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Cells C15 to C22: </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Enter expected peak outflow rates from the practice calculated by the routing model for the various storm events.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Cells D15 to D22: </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Enter the expected high water elevations within the practice calculated by the routing model for the various storm events.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Cells E15 to E22: </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Enter the maximum storage above the lowest outlet elevation calculated by the routing model for the various storm events.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Cells C29 to C36: </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Enter the delay in time between the peak inflow rate to the practice and the peak outflow rate from the practice, based on output data from the routing model.</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The spreadsheet will calculate various metrics based on the data entered. These will quantify the peak volume of water stored, note the delay in peak flows and demonstrate the reduction in flow rates due to the practice.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2">
      <a:majorFont>
        <a:latin typeface="Arial Narrow"/>
        <a:ea typeface=""/>
        <a:cs typeface=""/>
      </a:majorFont>
      <a:minorFont>
        <a:latin typeface="Arial Narro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D45E0-2D2A-4804-9248-8129CC56FAE1}">
  <sheetPr>
    <tabColor rgb="FFFF0000"/>
    <pageSetUpPr fitToPage="1"/>
  </sheetPr>
  <dimension ref="A1:K68"/>
  <sheetViews>
    <sheetView tabSelected="1" view="pageBreakPreview" topLeftCell="A22" zoomScaleNormal="100" zoomScaleSheetLayoutView="100" workbookViewId="0">
      <selection activeCell="A2" sqref="A2:I2"/>
    </sheetView>
  </sheetViews>
  <sheetFormatPr defaultColWidth="8.875" defaultRowHeight="12" x14ac:dyDescent="0.25"/>
  <cols>
    <col min="1" max="3" width="8.875" style="10"/>
    <col min="4" max="4" width="10" style="10" customWidth="1"/>
    <col min="5" max="16384" width="8.875" style="10"/>
  </cols>
  <sheetData>
    <row r="1" spans="1:10" s="1" customFormat="1" ht="13.8" x14ac:dyDescent="0.3">
      <c r="A1" s="317" t="s">
        <v>268</v>
      </c>
      <c r="B1" s="317"/>
      <c r="C1" s="317"/>
      <c r="D1" s="317"/>
      <c r="E1" s="317"/>
      <c r="F1" s="317"/>
      <c r="G1" s="317"/>
      <c r="H1" s="317"/>
      <c r="I1" s="317"/>
      <c r="J1" s="317"/>
    </row>
    <row r="2" spans="1:10" s="1" customFormat="1" ht="13.8" x14ac:dyDescent="0.3">
      <c r="A2" s="314"/>
      <c r="B2" s="314"/>
      <c r="C2" s="314"/>
      <c r="D2" s="314"/>
      <c r="E2" s="314"/>
      <c r="F2" s="314"/>
      <c r="G2" s="314"/>
      <c r="H2" s="314"/>
      <c r="I2" s="314"/>
    </row>
    <row r="3" spans="1:10" s="5" customFormat="1" x14ac:dyDescent="0.25">
      <c r="A3" s="2"/>
      <c r="B3" s="3"/>
      <c r="C3" s="4"/>
      <c r="D3" s="4"/>
      <c r="E3" s="4"/>
      <c r="F3" s="4"/>
      <c r="G3" s="4"/>
      <c r="H3" s="4"/>
      <c r="I3" s="4"/>
      <c r="J3" s="2"/>
    </row>
    <row r="4" spans="1:10" s="2" customFormat="1" ht="3.6" customHeight="1" x14ac:dyDescent="0.25">
      <c r="B4" s="3"/>
      <c r="C4" s="6"/>
      <c r="D4" s="6"/>
      <c r="E4" s="6"/>
      <c r="F4" s="6"/>
      <c r="G4" s="6"/>
      <c r="H4" s="6"/>
      <c r="I4" s="6"/>
    </row>
    <row r="5" spans="1:10" x14ac:dyDescent="0.25">
      <c r="A5" s="7"/>
      <c r="B5" s="7"/>
      <c r="C5" s="4"/>
      <c r="D5" s="4"/>
      <c r="E5" s="4"/>
      <c r="F5" s="3"/>
      <c r="G5" s="8"/>
      <c r="H5" s="4"/>
      <c r="I5" s="4"/>
      <c r="J5" s="9"/>
    </row>
    <row r="6" spans="1:10" s="9" customFormat="1" ht="3" customHeight="1" x14ac:dyDescent="0.25">
      <c r="A6" s="3"/>
      <c r="B6" s="3"/>
      <c r="C6" s="6"/>
      <c r="D6" s="6"/>
      <c r="E6" s="6"/>
      <c r="F6" s="3"/>
      <c r="G6" s="6"/>
      <c r="H6" s="6"/>
      <c r="I6" s="6"/>
    </row>
    <row r="7" spans="1:10" x14ac:dyDescent="0.25">
      <c r="A7" s="7"/>
      <c r="B7" s="7"/>
      <c r="C7" s="4"/>
      <c r="D7" s="4"/>
      <c r="E7" s="4"/>
      <c r="F7" s="3"/>
      <c r="G7" s="4"/>
      <c r="H7" s="4"/>
      <c r="I7" s="4"/>
      <c r="J7" s="9"/>
    </row>
    <row r="8" spans="1:10" s="9" customFormat="1" ht="3.6" customHeight="1" x14ac:dyDescent="0.25">
      <c r="A8" s="3"/>
      <c r="B8" s="3"/>
      <c r="C8" s="6"/>
      <c r="D8" s="6"/>
      <c r="E8" s="6"/>
      <c r="F8" s="3"/>
      <c r="G8" s="6"/>
      <c r="H8" s="6"/>
      <c r="I8" s="6"/>
    </row>
    <row r="9" spans="1:10" x14ac:dyDescent="0.25">
      <c r="A9" s="7"/>
      <c r="B9" s="7"/>
      <c r="C9" s="7"/>
      <c r="D9" s="7"/>
      <c r="E9" s="7"/>
      <c r="F9" s="7"/>
      <c r="G9" s="7"/>
      <c r="H9" s="7"/>
      <c r="I9" s="7"/>
      <c r="J9" s="7"/>
    </row>
    <row r="10" spans="1:10" ht="3.6" customHeight="1" x14ac:dyDescent="0.25">
      <c r="A10" s="9"/>
      <c r="B10" s="9"/>
      <c r="C10" s="9"/>
      <c r="D10" s="9"/>
      <c r="E10" s="9"/>
      <c r="F10" s="9"/>
      <c r="G10" s="9"/>
      <c r="H10" s="9"/>
      <c r="I10" s="9"/>
      <c r="J10" s="9"/>
    </row>
    <row r="11" spans="1:10" x14ac:dyDescent="0.25">
      <c r="A11" s="11"/>
      <c r="B11" s="9"/>
      <c r="C11" s="9"/>
      <c r="D11" s="9"/>
      <c r="E11" s="9"/>
      <c r="F11" s="9"/>
      <c r="G11" s="9"/>
      <c r="H11" s="9"/>
      <c r="I11" s="9"/>
      <c r="J11" s="9"/>
    </row>
    <row r="12" spans="1:10" x14ac:dyDescent="0.25">
      <c r="A12" s="9"/>
      <c r="B12" s="9"/>
      <c r="C12" s="9"/>
      <c r="D12" s="9"/>
      <c r="E12" s="9"/>
      <c r="F12" s="9"/>
      <c r="G12" s="9"/>
      <c r="H12" s="9"/>
      <c r="I12" s="9"/>
      <c r="J12" s="9"/>
    </row>
    <row r="13" spans="1:10" x14ac:dyDescent="0.25">
      <c r="A13" s="9"/>
      <c r="B13" s="9"/>
      <c r="C13" s="9"/>
      <c r="D13" s="2"/>
      <c r="E13" s="12"/>
      <c r="F13" s="9"/>
      <c r="G13" s="9"/>
      <c r="H13" s="9"/>
      <c r="I13" s="9"/>
      <c r="J13" s="9"/>
    </row>
    <row r="14" spans="1:10" x14ac:dyDescent="0.25">
      <c r="A14" s="9"/>
      <c r="B14" s="9"/>
      <c r="C14" s="9"/>
      <c r="D14" s="9"/>
      <c r="E14" s="12"/>
      <c r="F14" s="9"/>
      <c r="G14" s="9"/>
      <c r="H14" s="9"/>
      <c r="I14" s="9"/>
      <c r="J14" s="9"/>
    </row>
    <row r="15" spans="1:10" s="9" customFormat="1" ht="3.6" customHeight="1" x14ac:dyDescent="0.25">
      <c r="E15" s="12"/>
    </row>
    <row r="16" spans="1:10" x14ac:dyDescent="0.25">
      <c r="A16" s="9"/>
      <c r="B16" s="9"/>
      <c r="C16" s="9"/>
      <c r="D16" s="9"/>
      <c r="E16" s="9"/>
      <c r="F16" s="12"/>
      <c r="G16" s="9"/>
      <c r="H16" s="9"/>
      <c r="I16" s="9"/>
      <c r="J16" s="9"/>
    </row>
    <row r="17" spans="1:10" x14ac:dyDescent="0.25">
      <c r="A17" s="9"/>
      <c r="B17" s="9"/>
      <c r="C17" s="9"/>
      <c r="D17" s="9"/>
      <c r="E17" s="9"/>
      <c r="F17" s="9"/>
      <c r="G17" s="9"/>
      <c r="H17" s="9"/>
      <c r="I17" s="9"/>
      <c r="J17" s="9"/>
    </row>
    <row r="18" spans="1:10" x14ac:dyDescent="0.25">
      <c r="A18" s="9"/>
      <c r="B18" s="9"/>
      <c r="C18" s="9"/>
      <c r="D18" s="2"/>
      <c r="E18" s="12"/>
      <c r="F18" s="2"/>
      <c r="G18" s="12"/>
      <c r="H18" s="13"/>
      <c r="I18" s="13"/>
      <c r="J18" s="9"/>
    </row>
    <row r="19" spans="1:10" x14ac:dyDescent="0.25">
      <c r="A19" s="9"/>
      <c r="B19" s="9"/>
      <c r="C19" s="9"/>
      <c r="D19" s="2"/>
      <c r="E19" s="12"/>
      <c r="F19" s="2"/>
      <c r="G19" s="12"/>
      <c r="H19" s="13"/>
      <c r="I19" s="13"/>
      <c r="J19" s="9"/>
    </row>
    <row r="20" spans="1:10" x14ac:dyDescent="0.25">
      <c r="A20" s="9"/>
      <c r="B20" s="9"/>
      <c r="C20" s="9"/>
      <c r="D20" s="9"/>
      <c r="E20" s="9"/>
      <c r="F20" s="9"/>
      <c r="G20" s="9"/>
      <c r="H20" s="9"/>
      <c r="I20" s="9"/>
      <c r="J20" s="9"/>
    </row>
    <row r="21" spans="1:10" x14ac:dyDescent="0.25">
      <c r="A21" s="9"/>
      <c r="B21" s="9"/>
      <c r="C21" s="9"/>
      <c r="D21" s="9"/>
      <c r="E21" s="9"/>
      <c r="F21" s="9"/>
      <c r="G21" s="9"/>
      <c r="H21" s="9"/>
      <c r="I21" s="9"/>
      <c r="J21" s="9"/>
    </row>
    <row r="22" spans="1:10" x14ac:dyDescent="0.25">
      <c r="A22" s="4"/>
      <c r="B22" s="4"/>
      <c r="C22" s="4"/>
      <c r="D22" s="4"/>
      <c r="E22" s="4"/>
      <c r="F22" s="4"/>
      <c r="G22" s="4"/>
      <c r="H22" s="4"/>
      <c r="I22" s="4"/>
      <c r="J22" s="4"/>
    </row>
    <row r="23" spans="1:10" x14ac:dyDescent="0.25">
      <c r="A23" s="9"/>
      <c r="B23" s="9"/>
      <c r="C23" s="9"/>
      <c r="D23" s="9"/>
      <c r="E23" s="9"/>
      <c r="F23" s="9"/>
      <c r="G23" s="9"/>
      <c r="H23" s="9"/>
      <c r="I23" s="9"/>
      <c r="J23" s="9"/>
    </row>
    <row r="24" spans="1:10" x14ac:dyDescent="0.25">
      <c r="A24" s="9"/>
      <c r="B24" s="9"/>
      <c r="C24" s="9"/>
      <c r="D24" s="2"/>
      <c r="E24" s="12"/>
      <c r="F24" s="9"/>
      <c r="G24" s="2"/>
      <c r="H24" s="12"/>
      <c r="I24" s="9"/>
      <c r="J24" s="9"/>
    </row>
    <row r="25" spans="1:10" x14ac:dyDescent="0.25">
      <c r="A25" s="9"/>
      <c r="B25" s="9"/>
      <c r="C25" s="9"/>
      <c r="D25" s="2"/>
      <c r="E25" s="12"/>
      <c r="F25" s="9"/>
      <c r="G25" s="2"/>
      <c r="H25" s="12"/>
      <c r="I25" s="9"/>
      <c r="J25" s="9"/>
    </row>
    <row r="26" spans="1:10" s="9" customFormat="1" ht="3" customHeight="1" x14ac:dyDescent="0.25">
      <c r="D26" s="2"/>
      <c r="E26" s="12"/>
      <c r="G26" s="2"/>
      <c r="H26" s="12"/>
    </row>
    <row r="27" spans="1:10" x14ac:dyDescent="0.25">
      <c r="A27" s="9"/>
      <c r="B27" s="9"/>
      <c r="C27" s="4"/>
      <c r="D27" s="4"/>
      <c r="E27" s="4"/>
      <c r="F27" s="4"/>
      <c r="G27" s="4"/>
      <c r="H27" s="4"/>
      <c r="I27" s="4"/>
      <c r="J27" s="4"/>
    </row>
    <row r="28" spans="1:10" x14ac:dyDescent="0.25">
      <c r="A28" s="9"/>
      <c r="B28" s="9"/>
      <c r="C28" s="9"/>
      <c r="D28" s="9"/>
      <c r="E28" s="9"/>
      <c r="F28" s="9"/>
      <c r="G28" s="9"/>
      <c r="H28" s="9"/>
      <c r="I28" s="9"/>
      <c r="J28" s="9"/>
    </row>
    <row r="29" spans="1:10" x14ac:dyDescent="0.25">
      <c r="A29" s="9"/>
      <c r="B29" s="9"/>
      <c r="C29" s="12"/>
      <c r="D29" s="9"/>
      <c r="E29" s="9"/>
      <c r="F29" s="9"/>
      <c r="G29" s="9"/>
      <c r="H29" s="9"/>
      <c r="I29" s="9"/>
      <c r="J29" s="9"/>
    </row>
    <row r="30" spans="1:10" x14ac:dyDescent="0.25">
      <c r="A30" s="9"/>
      <c r="B30" s="9"/>
      <c r="C30" s="9"/>
      <c r="D30" s="9"/>
      <c r="E30" s="9"/>
      <c r="F30" s="9"/>
      <c r="G30" s="9"/>
      <c r="H30" s="9"/>
      <c r="I30" s="9"/>
      <c r="J30" s="9"/>
    </row>
    <row r="31" spans="1:10" x14ac:dyDescent="0.25">
      <c r="A31" s="9"/>
      <c r="B31" s="9"/>
      <c r="C31" s="9"/>
      <c r="D31" s="9"/>
      <c r="E31" s="14"/>
      <c r="F31" s="9"/>
      <c r="G31" s="9"/>
      <c r="H31" s="9"/>
      <c r="I31" s="9"/>
      <c r="J31" s="9"/>
    </row>
    <row r="32" spans="1:10" x14ac:dyDescent="0.25">
      <c r="A32" s="9"/>
      <c r="B32" s="9"/>
      <c r="C32" s="9"/>
      <c r="D32" s="9"/>
      <c r="E32" s="9"/>
      <c r="F32" s="9"/>
      <c r="G32" s="9"/>
      <c r="H32" s="9"/>
      <c r="I32" s="9"/>
      <c r="J32" s="9"/>
    </row>
    <row r="33" spans="1:10" x14ac:dyDescent="0.25">
      <c r="A33" s="9"/>
      <c r="B33" s="9"/>
      <c r="C33" s="9"/>
      <c r="D33" s="12"/>
      <c r="E33" s="9"/>
      <c r="F33" s="9"/>
      <c r="G33" s="9"/>
      <c r="H33" s="9"/>
      <c r="I33" s="9"/>
      <c r="J33" s="9"/>
    </row>
    <row r="34" spans="1:10" x14ac:dyDescent="0.25">
      <c r="A34" s="9"/>
      <c r="B34" s="9"/>
      <c r="C34" s="9"/>
      <c r="D34" s="9"/>
      <c r="E34" s="9"/>
      <c r="F34" s="9"/>
      <c r="G34" s="9"/>
      <c r="H34" s="9"/>
      <c r="I34" s="9"/>
      <c r="J34" s="9"/>
    </row>
    <row r="35" spans="1:10" x14ac:dyDescent="0.25">
      <c r="A35" s="9"/>
      <c r="B35" s="9"/>
      <c r="C35" s="9"/>
      <c r="D35" s="9"/>
      <c r="E35" s="12"/>
      <c r="F35" s="9"/>
      <c r="G35" s="9"/>
      <c r="H35" s="9"/>
      <c r="I35" s="9"/>
      <c r="J35" s="9"/>
    </row>
    <row r="36" spans="1:10" x14ac:dyDescent="0.25">
      <c r="A36" s="9"/>
      <c r="B36" s="9"/>
      <c r="C36" s="9"/>
      <c r="D36" s="9"/>
      <c r="E36" s="9"/>
      <c r="F36" s="9"/>
      <c r="G36" s="9"/>
      <c r="H36" s="9"/>
      <c r="I36" s="9"/>
      <c r="J36" s="9"/>
    </row>
    <row r="37" spans="1:10" x14ac:dyDescent="0.25">
      <c r="A37" s="9"/>
      <c r="B37" s="9"/>
      <c r="C37" s="9"/>
      <c r="D37" s="9"/>
      <c r="E37" s="12"/>
      <c r="F37" s="9"/>
      <c r="G37" s="9"/>
      <c r="H37" s="9"/>
      <c r="I37" s="9"/>
      <c r="J37" s="9"/>
    </row>
    <row r="38" spans="1:10" x14ac:dyDescent="0.25">
      <c r="A38" s="9"/>
      <c r="B38" s="9"/>
      <c r="C38" s="9"/>
      <c r="D38" s="9"/>
      <c r="E38" s="12"/>
      <c r="F38" s="9"/>
      <c r="G38" s="9"/>
      <c r="H38" s="9"/>
      <c r="I38" s="9"/>
      <c r="J38" s="9"/>
    </row>
    <row r="39" spans="1:10" s="9" customFormat="1" ht="3.6" customHeight="1" x14ac:dyDescent="0.25">
      <c r="E39" s="12"/>
    </row>
    <row r="40" spans="1:10" x14ac:dyDescent="0.25">
      <c r="A40" s="9"/>
      <c r="B40" s="9"/>
      <c r="C40" s="9"/>
      <c r="D40" s="9"/>
      <c r="E40" s="12"/>
      <c r="F40" s="9"/>
      <c r="G40" s="9"/>
      <c r="H40" s="9"/>
      <c r="I40" s="9"/>
      <c r="J40" s="9"/>
    </row>
    <row r="41" spans="1:10" x14ac:dyDescent="0.25">
      <c r="A41" s="9"/>
      <c r="B41" s="9"/>
      <c r="C41" s="9"/>
      <c r="D41" s="9"/>
      <c r="E41" s="12"/>
      <c r="F41" s="9"/>
      <c r="G41" s="9"/>
      <c r="H41" s="9"/>
      <c r="I41" s="9"/>
      <c r="J41" s="9"/>
    </row>
    <row r="42" spans="1:10" x14ac:dyDescent="0.25">
      <c r="A42" s="9"/>
      <c r="B42" s="9"/>
      <c r="C42" s="9"/>
      <c r="D42" s="9"/>
      <c r="E42" s="9"/>
      <c r="F42" s="9"/>
      <c r="G42" s="9"/>
      <c r="H42" s="9"/>
      <c r="I42" s="9"/>
      <c r="J42" s="9"/>
    </row>
    <row r="43" spans="1:10" x14ac:dyDescent="0.25">
      <c r="A43" s="11"/>
      <c r="B43" s="9"/>
      <c r="C43" s="9"/>
      <c r="D43" s="9"/>
      <c r="E43" s="9"/>
      <c r="F43" s="9"/>
      <c r="G43" s="9"/>
      <c r="H43" s="9"/>
      <c r="I43" s="9"/>
      <c r="J43" s="9"/>
    </row>
    <row r="44" spans="1:10" x14ac:dyDescent="0.25">
      <c r="A44" s="9"/>
      <c r="B44" s="9"/>
      <c r="C44" s="9"/>
      <c r="D44" s="9"/>
      <c r="E44" s="9"/>
      <c r="F44" s="9"/>
      <c r="G44" s="9"/>
      <c r="H44" s="9"/>
      <c r="I44" s="9"/>
      <c r="J44" s="9"/>
    </row>
    <row r="45" spans="1:10" x14ac:dyDescent="0.25">
      <c r="A45" s="9"/>
      <c r="B45" s="9"/>
      <c r="C45" s="12"/>
      <c r="D45" s="9"/>
      <c r="E45" s="12"/>
      <c r="F45" s="9"/>
      <c r="G45" s="9"/>
      <c r="H45" s="12"/>
      <c r="I45" s="9"/>
      <c r="J45" s="9"/>
    </row>
    <row r="46" spans="1:10" s="9" customFormat="1" ht="3.6" customHeight="1" x14ac:dyDescent="0.25">
      <c r="A46" s="15"/>
      <c r="B46" s="15"/>
      <c r="C46" s="12"/>
      <c r="E46" s="12"/>
      <c r="H46" s="12"/>
    </row>
    <row r="47" spans="1:10" x14ac:dyDescent="0.25">
      <c r="A47" s="15"/>
      <c r="B47" s="15"/>
      <c r="C47" s="12"/>
      <c r="D47" s="9"/>
      <c r="E47" s="4"/>
      <c r="F47" s="4"/>
      <c r="G47" s="4"/>
      <c r="H47" s="4"/>
      <c r="I47" s="4"/>
      <c r="J47" s="4"/>
    </row>
    <row r="48" spans="1:10" x14ac:dyDescent="0.25">
      <c r="A48" s="9"/>
      <c r="B48" s="9"/>
      <c r="C48" s="9"/>
      <c r="D48" s="9"/>
      <c r="E48" s="9"/>
      <c r="F48" s="9"/>
      <c r="G48" s="9"/>
      <c r="H48" s="9"/>
      <c r="I48" s="9"/>
      <c r="J48" s="9"/>
    </row>
    <row r="49" spans="1:11" x14ac:dyDescent="0.25">
      <c r="A49" s="9"/>
      <c r="B49" s="9"/>
      <c r="C49" s="9"/>
      <c r="D49" s="9"/>
      <c r="E49" s="9"/>
      <c r="F49" s="9"/>
      <c r="G49" s="9"/>
      <c r="H49" s="9"/>
      <c r="I49" s="9"/>
      <c r="J49" s="9"/>
    </row>
    <row r="50" spans="1:11" x14ac:dyDescent="0.25">
      <c r="A50" s="9"/>
      <c r="B50" s="9"/>
      <c r="C50" s="9"/>
      <c r="D50" s="9"/>
      <c r="E50" s="9"/>
      <c r="F50" s="9"/>
      <c r="G50" s="9"/>
      <c r="H50" s="9"/>
      <c r="I50" s="9"/>
      <c r="J50" s="9"/>
    </row>
    <row r="51" spans="1:11" x14ac:dyDescent="0.25">
      <c r="A51" s="9"/>
      <c r="B51" s="9"/>
      <c r="C51" s="12"/>
      <c r="D51" s="9"/>
      <c r="E51" s="9"/>
      <c r="F51" s="9"/>
      <c r="G51" s="9"/>
      <c r="H51" s="9"/>
      <c r="I51" s="9"/>
      <c r="J51" s="9"/>
    </row>
    <row r="52" spans="1:11" x14ac:dyDescent="0.25">
      <c r="A52" s="9"/>
      <c r="B52" s="9"/>
      <c r="C52" s="12"/>
      <c r="D52" s="2"/>
      <c r="E52" s="4"/>
      <c r="F52" s="4"/>
      <c r="G52" s="4"/>
      <c r="H52" s="4"/>
      <c r="I52" s="4"/>
      <c r="J52" s="4"/>
    </row>
    <row r="53" spans="1:11" x14ac:dyDescent="0.25">
      <c r="A53" s="9"/>
      <c r="B53" s="9"/>
      <c r="C53" s="12"/>
      <c r="D53" s="9"/>
      <c r="E53" s="9"/>
      <c r="F53" s="9"/>
      <c r="G53" s="9"/>
      <c r="H53" s="9"/>
      <c r="I53" s="9"/>
      <c r="J53" s="9"/>
    </row>
    <row r="54" spans="1:11" x14ac:dyDescent="0.25">
      <c r="A54" s="9"/>
      <c r="B54" s="9"/>
      <c r="C54" s="12"/>
      <c r="D54" s="2"/>
      <c r="E54" s="12"/>
      <c r="F54" s="9"/>
      <c r="G54" s="9"/>
      <c r="H54" s="9"/>
      <c r="I54" s="9"/>
      <c r="J54" s="9"/>
    </row>
    <row r="55" spans="1:11" x14ac:dyDescent="0.25">
      <c r="A55" s="9"/>
      <c r="B55" s="9"/>
      <c r="C55" s="12"/>
      <c r="D55" s="9"/>
      <c r="E55" s="9"/>
      <c r="F55" s="9"/>
      <c r="G55" s="9"/>
      <c r="H55" s="9"/>
      <c r="I55" s="9"/>
      <c r="J55" s="9"/>
    </row>
    <row r="56" spans="1:11" ht="12.6" thickBot="1" x14ac:dyDescent="0.3">
      <c r="A56" s="9"/>
      <c r="B56" s="9"/>
      <c r="C56" s="12"/>
      <c r="D56" s="9"/>
      <c r="E56" s="9"/>
      <c r="F56" s="9"/>
      <c r="G56" s="9"/>
      <c r="H56" s="9"/>
      <c r="I56" s="9"/>
      <c r="J56" s="9"/>
    </row>
    <row r="57" spans="1:11" ht="14.4" x14ac:dyDescent="0.3">
      <c r="A57" s="315" t="s">
        <v>307</v>
      </c>
      <c r="B57" s="315"/>
      <c r="C57" s="315"/>
      <c r="D57" s="315"/>
      <c r="E57" s="315"/>
      <c r="F57" s="315"/>
      <c r="G57" s="315"/>
      <c r="H57" s="315"/>
      <c r="I57" s="315"/>
      <c r="J57" s="315"/>
    </row>
    <row r="58" spans="1:11" ht="14.4" x14ac:dyDescent="0.3">
      <c r="A58" s="316" t="s">
        <v>330</v>
      </c>
      <c r="B58" s="316"/>
      <c r="C58" s="316"/>
      <c r="D58" s="316"/>
      <c r="E58" s="316"/>
      <c r="F58" s="316"/>
      <c r="G58" s="316"/>
      <c r="H58" s="316"/>
      <c r="I58" s="316"/>
      <c r="J58" s="316"/>
    </row>
    <row r="59" spans="1:11" x14ac:dyDescent="0.25">
      <c r="A59" s="9"/>
      <c r="B59" s="9"/>
      <c r="C59" s="9"/>
      <c r="D59" s="9"/>
      <c r="E59" s="9"/>
      <c r="F59" s="9"/>
      <c r="G59" s="9"/>
      <c r="H59" s="9"/>
      <c r="I59" s="9"/>
      <c r="J59" s="9"/>
    </row>
    <row r="60" spans="1:11" x14ac:dyDescent="0.25">
      <c r="A60" s="9"/>
      <c r="B60" s="9"/>
      <c r="C60" s="9"/>
      <c r="D60" s="9"/>
      <c r="E60" s="9"/>
      <c r="F60" s="16"/>
      <c r="G60" s="16"/>
      <c r="H60" s="16"/>
      <c r="I60" s="16"/>
      <c r="J60" s="16"/>
      <c r="K60" s="17"/>
    </row>
    <row r="61" spans="1:11" x14ac:dyDescent="0.25">
      <c r="A61" s="9"/>
      <c r="B61" s="9"/>
      <c r="C61" s="9"/>
      <c r="D61" s="9"/>
      <c r="E61" s="9"/>
      <c r="F61" s="16"/>
      <c r="G61" s="16"/>
      <c r="H61" s="16"/>
      <c r="I61" s="16"/>
      <c r="J61" s="16"/>
      <c r="K61" s="17"/>
    </row>
    <row r="62" spans="1:11" x14ac:dyDescent="0.25">
      <c r="A62" s="9"/>
      <c r="B62" s="9"/>
      <c r="C62" s="9"/>
      <c r="D62" s="9"/>
      <c r="E62" s="9"/>
      <c r="F62" s="9"/>
      <c r="G62" s="9"/>
      <c r="H62" s="9"/>
      <c r="I62" s="9"/>
      <c r="J62" s="9"/>
    </row>
    <row r="63" spans="1:11" x14ac:dyDescent="0.25">
      <c r="A63" s="9"/>
      <c r="B63" s="9"/>
      <c r="C63" s="9"/>
      <c r="D63" s="9"/>
      <c r="E63" s="12"/>
      <c r="F63" s="9"/>
      <c r="G63" s="9"/>
      <c r="H63" s="9"/>
      <c r="I63" s="9"/>
      <c r="J63" s="9"/>
    </row>
    <row r="64" spans="1:11" x14ac:dyDescent="0.25">
      <c r="A64" s="9"/>
      <c r="B64" s="9"/>
      <c r="C64" s="9"/>
      <c r="D64" s="9"/>
      <c r="E64" s="12"/>
      <c r="F64" s="9"/>
      <c r="G64" s="9"/>
      <c r="H64" s="9"/>
      <c r="I64" s="9"/>
      <c r="J64" s="9"/>
    </row>
    <row r="65" spans="1:10" x14ac:dyDescent="0.25">
      <c r="A65" s="9"/>
      <c r="B65" s="9"/>
      <c r="C65" s="9"/>
      <c r="D65" s="9"/>
      <c r="E65" s="12"/>
      <c r="F65" s="9"/>
      <c r="G65" s="9"/>
      <c r="H65" s="9"/>
      <c r="I65" s="9"/>
      <c r="J65" s="9"/>
    </row>
    <row r="66" spans="1:10" x14ac:dyDescent="0.25">
      <c r="A66" s="9"/>
      <c r="B66" s="9"/>
      <c r="C66" s="9"/>
      <c r="D66" s="9"/>
      <c r="E66" s="12"/>
      <c r="F66" s="9"/>
      <c r="G66" s="9"/>
      <c r="H66" s="9"/>
      <c r="I66" s="9"/>
      <c r="J66" s="9"/>
    </row>
    <row r="67" spans="1:10" x14ac:dyDescent="0.25">
      <c r="A67" s="9"/>
      <c r="B67" s="9"/>
      <c r="C67" s="9"/>
      <c r="D67" s="9"/>
      <c r="E67" s="12"/>
      <c r="F67" s="9"/>
      <c r="G67" s="9"/>
      <c r="H67" s="9"/>
      <c r="I67" s="9"/>
      <c r="J67" s="9"/>
    </row>
    <row r="68" spans="1:10" x14ac:dyDescent="0.25">
      <c r="A68" s="9"/>
      <c r="B68" s="9"/>
      <c r="C68" s="9"/>
      <c r="D68" s="9"/>
      <c r="E68" s="12"/>
      <c r="F68" s="9"/>
      <c r="G68" s="9"/>
      <c r="H68" s="9"/>
      <c r="I68" s="9"/>
      <c r="J68" s="9"/>
    </row>
  </sheetData>
  <sheetProtection algorithmName="SHA-512" hashValue="Vmrzi3iXL7Gh/MMHL8jzgvZEik3jX+d7FhBinUsRaSbzaOS6L1ZmIxCINDU90wVpmdniiekEHCZB9ANtR8HiXw==" saltValue="9qDqR+tl7ZXXyjbTcaOyaA==" spinCount="100000" sheet="1" selectLockedCells="1" selectUnlockedCells="1"/>
  <mergeCells count="4">
    <mergeCell ref="A2:I2"/>
    <mergeCell ref="A57:J57"/>
    <mergeCell ref="A58:J58"/>
    <mergeCell ref="A1:J1"/>
  </mergeCells>
  <printOptions horizontalCentered="1" verticalCentered="1"/>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L80"/>
  <sheetViews>
    <sheetView view="pageBreakPreview" zoomScaleNormal="100" zoomScaleSheetLayoutView="100" workbookViewId="0">
      <selection activeCell="E31" sqref="E31"/>
    </sheetView>
  </sheetViews>
  <sheetFormatPr defaultColWidth="8.875" defaultRowHeight="12" x14ac:dyDescent="0.25"/>
  <cols>
    <col min="1" max="3" width="8.875" style="27"/>
    <col min="4" max="4" width="10" style="27" customWidth="1"/>
    <col min="5" max="11" width="8.875" style="27"/>
    <col min="12" max="12" width="12" style="22" customWidth="1"/>
    <col min="13" max="16384" width="8.875" style="27"/>
  </cols>
  <sheetData>
    <row r="1" spans="1:12" s="18" customFormat="1" ht="13.8" x14ac:dyDescent="0.3">
      <c r="A1" s="319" t="s">
        <v>268</v>
      </c>
      <c r="B1" s="319"/>
      <c r="C1" s="319"/>
      <c r="D1" s="319"/>
      <c r="E1" s="319"/>
      <c r="F1" s="319"/>
      <c r="G1" s="319"/>
      <c r="H1" s="319"/>
      <c r="I1" s="319"/>
      <c r="J1" s="319"/>
      <c r="L1" s="19"/>
    </row>
    <row r="2" spans="1:12" s="18" customFormat="1" ht="13.8" x14ac:dyDescent="0.3">
      <c r="A2" s="318" t="s">
        <v>309</v>
      </c>
      <c r="B2" s="318"/>
      <c r="C2" s="318"/>
      <c r="D2" s="318"/>
      <c r="E2" s="318"/>
      <c r="F2" s="318"/>
      <c r="G2" s="318"/>
      <c r="H2" s="318"/>
      <c r="I2" s="318"/>
      <c r="J2" s="318"/>
      <c r="L2" s="19"/>
    </row>
    <row r="3" spans="1:12" s="20" customFormat="1" x14ac:dyDescent="0.25">
      <c r="B3" s="21" t="s">
        <v>91</v>
      </c>
      <c r="C3" s="321" t="s">
        <v>92</v>
      </c>
      <c r="D3" s="321"/>
      <c r="E3" s="321"/>
      <c r="F3" s="321"/>
      <c r="G3" s="321"/>
      <c r="H3" s="321"/>
      <c r="I3" s="321"/>
      <c r="L3" s="22"/>
    </row>
    <row r="4" spans="1:12" s="23" customFormat="1" ht="3.6" customHeight="1" x14ac:dyDescent="0.25">
      <c r="B4" s="24"/>
      <c r="C4" s="25"/>
      <c r="D4" s="25"/>
      <c r="E4" s="25"/>
      <c r="F4" s="25"/>
      <c r="G4" s="25"/>
      <c r="H4" s="25"/>
      <c r="I4" s="25"/>
      <c r="L4" s="26"/>
    </row>
    <row r="5" spans="1:12" x14ac:dyDescent="0.25">
      <c r="A5" s="323" t="s">
        <v>50</v>
      </c>
      <c r="B5" s="323"/>
      <c r="C5" s="321" t="s">
        <v>122</v>
      </c>
      <c r="D5" s="321"/>
      <c r="E5" s="321"/>
      <c r="F5" s="21" t="s">
        <v>52</v>
      </c>
      <c r="G5" s="328">
        <f ca="1">TODAY()</f>
        <v>45937</v>
      </c>
      <c r="H5" s="321"/>
      <c r="I5" s="321"/>
    </row>
    <row r="6" spans="1:12" s="28" customFormat="1" ht="3" customHeight="1" x14ac:dyDescent="0.25">
      <c r="A6" s="24"/>
      <c r="B6" s="24"/>
      <c r="C6" s="25"/>
      <c r="D6" s="25"/>
      <c r="E6" s="25"/>
      <c r="F6" s="24"/>
      <c r="G6" s="25"/>
      <c r="H6" s="25"/>
      <c r="I6" s="25"/>
      <c r="L6" s="26"/>
    </row>
    <row r="7" spans="1:12" x14ac:dyDescent="0.25">
      <c r="A7" s="323" t="s">
        <v>51</v>
      </c>
      <c r="B7" s="323"/>
      <c r="C7" s="321" t="s">
        <v>121</v>
      </c>
      <c r="D7" s="321"/>
      <c r="E7" s="321"/>
      <c r="F7" s="21" t="s">
        <v>53</v>
      </c>
      <c r="G7" s="321" t="s">
        <v>146</v>
      </c>
      <c r="H7" s="321"/>
      <c r="I7" s="321"/>
    </row>
    <row r="8" spans="1:12" s="28" customFormat="1" ht="3.6" customHeight="1" x14ac:dyDescent="0.25">
      <c r="A8" s="24"/>
      <c r="B8" s="24"/>
      <c r="C8" s="25"/>
      <c r="D8" s="25"/>
      <c r="E8" s="25"/>
      <c r="F8" s="24"/>
      <c r="G8" s="25"/>
      <c r="H8" s="25"/>
      <c r="I8" s="25"/>
      <c r="L8" s="26"/>
    </row>
    <row r="9" spans="1:12" x14ac:dyDescent="0.25">
      <c r="A9" s="324" t="s">
        <v>332</v>
      </c>
      <c r="B9" s="324"/>
      <c r="C9" s="324"/>
      <c r="D9" s="324"/>
      <c r="E9" s="324"/>
      <c r="F9" s="324"/>
      <c r="G9" s="324"/>
      <c r="H9" s="324"/>
      <c r="I9" s="324"/>
      <c r="J9" s="324"/>
    </row>
    <row r="10" spans="1:12" ht="3.6" customHeight="1" x14ac:dyDescent="0.25"/>
    <row r="11" spans="1:12" x14ac:dyDescent="0.25">
      <c r="A11" s="29" t="s">
        <v>13</v>
      </c>
      <c r="B11" s="30"/>
      <c r="C11" s="30"/>
      <c r="D11" s="30"/>
      <c r="E11" s="30"/>
      <c r="F11" s="30"/>
      <c r="G11" s="30"/>
      <c r="H11" s="30"/>
      <c r="I11" s="30"/>
      <c r="J11" s="30"/>
    </row>
    <row r="13" spans="1:12" x14ac:dyDescent="0.25">
      <c r="A13" s="27" t="s">
        <v>0</v>
      </c>
      <c r="D13" s="20" t="s">
        <v>1</v>
      </c>
      <c r="E13" s="31"/>
      <c r="F13" s="27" t="s">
        <v>2</v>
      </c>
    </row>
    <row r="14" spans="1:12" x14ac:dyDescent="0.25">
      <c r="E14" s="31"/>
      <c r="F14" s="27" t="s">
        <v>3</v>
      </c>
    </row>
    <row r="15" spans="1:12" s="28" customFormat="1" ht="3.6" customHeight="1" x14ac:dyDescent="0.25">
      <c r="E15" s="26"/>
      <c r="L15" s="26"/>
    </row>
    <row r="16" spans="1:12" x14ac:dyDescent="0.25">
      <c r="F16" s="31"/>
      <c r="G16" s="27" t="s">
        <v>95</v>
      </c>
    </row>
    <row r="18" spans="1:12" x14ac:dyDescent="0.25">
      <c r="A18" s="27" t="s">
        <v>191</v>
      </c>
      <c r="D18" s="20" t="s">
        <v>5</v>
      </c>
      <c r="E18" s="31"/>
      <c r="F18" s="20" t="s">
        <v>7</v>
      </c>
      <c r="G18" s="31"/>
      <c r="H18" s="32"/>
      <c r="I18" s="32"/>
    </row>
    <row r="19" spans="1:12" x14ac:dyDescent="0.25">
      <c r="A19" s="27" t="s">
        <v>124</v>
      </c>
      <c r="D19" s="20" t="s">
        <v>6</v>
      </c>
      <c r="E19" s="31"/>
      <c r="F19" s="20" t="s">
        <v>8</v>
      </c>
      <c r="G19" s="31"/>
      <c r="H19" s="32"/>
      <c r="I19" s="32"/>
    </row>
    <row r="21" spans="1:12" x14ac:dyDescent="0.25">
      <c r="A21" s="27" t="s">
        <v>189</v>
      </c>
    </row>
    <row r="22" spans="1:12" ht="27" customHeight="1" x14ac:dyDescent="0.25">
      <c r="A22" s="322"/>
      <c r="B22" s="322"/>
      <c r="C22" s="322"/>
      <c r="D22" s="322"/>
      <c r="E22" s="322"/>
      <c r="F22" s="322"/>
      <c r="G22" s="322"/>
      <c r="H22" s="322"/>
      <c r="I22" s="322"/>
      <c r="J22" s="322"/>
    </row>
    <row r="23" spans="1:12" x14ac:dyDescent="0.25">
      <c r="L23" s="33"/>
    </row>
    <row r="24" spans="1:12" x14ac:dyDescent="0.25">
      <c r="A24" s="27" t="s">
        <v>193</v>
      </c>
      <c r="E24" s="34"/>
      <c r="F24" s="27" t="s">
        <v>10</v>
      </c>
      <c r="G24" s="330" t="s">
        <v>269</v>
      </c>
      <c r="H24" s="330"/>
      <c r="I24" s="330"/>
      <c r="J24" s="330"/>
    </row>
    <row r="25" spans="1:12" x14ac:dyDescent="0.25">
      <c r="A25" s="27" t="s">
        <v>192</v>
      </c>
      <c r="E25" s="34"/>
      <c r="F25" s="27" t="s">
        <v>10</v>
      </c>
      <c r="G25" s="330"/>
      <c r="H25" s="330"/>
      <c r="I25" s="330"/>
      <c r="J25" s="330"/>
    </row>
    <row r="27" spans="1:12" x14ac:dyDescent="0.25">
      <c r="A27" s="27" t="s">
        <v>160</v>
      </c>
      <c r="D27" s="31"/>
      <c r="E27" s="27" t="s">
        <v>161</v>
      </c>
    </row>
    <row r="29" spans="1:12" x14ac:dyDescent="0.25">
      <c r="A29" s="27" t="s">
        <v>11</v>
      </c>
      <c r="E29" s="31"/>
      <c r="F29" s="27" t="s">
        <v>12</v>
      </c>
    </row>
    <row r="31" spans="1:12" x14ac:dyDescent="0.25">
      <c r="A31" s="27" t="s">
        <v>17</v>
      </c>
      <c r="E31" s="31"/>
      <c r="F31" s="27" t="s">
        <v>12</v>
      </c>
    </row>
    <row r="32" spans="1:12" x14ac:dyDescent="0.25">
      <c r="A32" s="27" t="s">
        <v>94</v>
      </c>
      <c r="E32" s="31"/>
      <c r="F32" s="27" t="s">
        <v>12</v>
      </c>
    </row>
    <row r="33" spans="1:12" s="28" customFormat="1" ht="3.6" customHeight="1" x14ac:dyDescent="0.25">
      <c r="E33" s="26"/>
      <c r="L33" s="26"/>
    </row>
    <row r="34" spans="1:12" x14ac:dyDescent="0.25">
      <c r="A34" s="27" t="s">
        <v>109</v>
      </c>
      <c r="E34" s="31"/>
      <c r="F34" s="27" t="s">
        <v>12</v>
      </c>
    </row>
    <row r="35" spans="1:12" x14ac:dyDescent="0.25">
      <c r="A35" s="27" t="s">
        <v>110</v>
      </c>
      <c r="E35" s="31"/>
      <c r="F35" s="27" t="s">
        <v>12</v>
      </c>
    </row>
    <row r="37" spans="1:12" x14ac:dyDescent="0.25">
      <c r="A37" s="35" t="s">
        <v>167</v>
      </c>
      <c r="B37" s="36"/>
      <c r="C37" s="36"/>
      <c r="D37" s="36"/>
      <c r="E37" s="36"/>
      <c r="F37" s="36"/>
      <c r="G37" s="36"/>
      <c r="H37" s="36"/>
      <c r="I37" s="36"/>
      <c r="J37" s="36"/>
    </row>
    <row r="39" spans="1:12" x14ac:dyDescent="0.25">
      <c r="A39" s="27" t="s">
        <v>271</v>
      </c>
      <c r="H39" s="22"/>
    </row>
    <row r="40" spans="1:12" x14ac:dyDescent="0.25">
      <c r="A40" s="329"/>
      <c r="B40" s="329"/>
      <c r="C40" s="329"/>
      <c r="D40" s="329"/>
      <c r="E40" s="329"/>
      <c r="F40" s="329"/>
      <c r="G40" s="329"/>
      <c r="H40" s="329"/>
      <c r="I40" s="329"/>
      <c r="J40" s="329"/>
    </row>
    <row r="42" spans="1:12" x14ac:dyDescent="0.25">
      <c r="A42" s="37" t="s">
        <v>168</v>
      </c>
      <c r="C42" s="26"/>
      <c r="D42" s="28"/>
      <c r="E42" s="26"/>
      <c r="F42" s="28"/>
      <c r="G42" s="28"/>
      <c r="H42" s="26"/>
      <c r="I42" s="28"/>
      <c r="J42" s="28"/>
    </row>
    <row r="43" spans="1:12" x14ac:dyDescent="0.25">
      <c r="A43" s="27" t="s">
        <v>169</v>
      </c>
      <c r="C43" s="38"/>
      <c r="D43" s="27" t="s">
        <v>12</v>
      </c>
      <c r="E43" s="26"/>
      <c r="F43" s="28"/>
      <c r="G43" s="28"/>
      <c r="H43" s="26"/>
      <c r="I43" s="28"/>
      <c r="J43" s="28"/>
    </row>
    <row r="44" spans="1:12" x14ac:dyDescent="0.25">
      <c r="A44" s="27" t="s">
        <v>170</v>
      </c>
      <c r="C44" s="38"/>
      <c r="D44" s="27" t="s">
        <v>12</v>
      </c>
      <c r="E44" s="26"/>
      <c r="F44" s="28"/>
      <c r="G44" s="28"/>
      <c r="H44" s="26"/>
      <c r="I44" s="28"/>
      <c r="J44" s="28"/>
    </row>
    <row r="45" spans="1:12" x14ac:dyDescent="0.25">
      <c r="C45" s="26"/>
      <c r="E45" s="26"/>
      <c r="F45" s="28"/>
      <c r="G45" s="28"/>
      <c r="H45" s="26"/>
      <c r="I45" s="28"/>
      <c r="J45" s="28"/>
    </row>
    <row r="46" spans="1:12" x14ac:dyDescent="0.25">
      <c r="A46" s="27" t="s">
        <v>270</v>
      </c>
      <c r="C46" s="325"/>
      <c r="D46" s="325"/>
      <c r="E46" s="39" t="s">
        <v>287</v>
      </c>
      <c r="F46" s="28"/>
      <c r="G46" s="28"/>
      <c r="H46" s="26"/>
    </row>
    <row r="47" spans="1:12" x14ac:dyDescent="0.25">
      <c r="C47" s="26"/>
      <c r="E47" s="26"/>
      <c r="F47" s="28"/>
      <c r="G47" s="28"/>
      <c r="H47" s="26"/>
      <c r="I47" s="28"/>
      <c r="J47" s="28"/>
    </row>
    <row r="48" spans="1:12" x14ac:dyDescent="0.25">
      <c r="C48" s="22" t="s">
        <v>96</v>
      </c>
      <c r="E48" s="28"/>
      <c r="F48" s="28"/>
      <c r="G48" s="28"/>
      <c r="H48" s="28"/>
      <c r="I48" s="28"/>
      <c r="J48" s="28"/>
    </row>
    <row r="49" spans="1:11" x14ac:dyDescent="0.25">
      <c r="A49" s="27" t="s">
        <v>164</v>
      </c>
      <c r="C49" s="38"/>
      <c r="D49" s="23"/>
      <c r="E49" s="28"/>
      <c r="F49" s="28"/>
      <c r="G49" s="28"/>
      <c r="H49" s="28"/>
      <c r="I49" s="28"/>
      <c r="J49" s="28"/>
    </row>
    <row r="50" spans="1:11" x14ac:dyDescent="0.25">
      <c r="A50" s="27" t="s">
        <v>165</v>
      </c>
      <c r="C50" s="38"/>
      <c r="D50" s="28"/>
      <c r="E50" s="40"/>
      <c r="F50" s="40"/>
      <c r="G50" s="40"/>
      <c r="H50" s="40"/>
      <c r="I50" s="40"/>
      <c r="J50" s="40"/>
    </row>
    <row r="51" spans="1:11" x14ac:dyDescent="0.25">
      <c r="A51" s="27" t="s">
        <v>190</v>
      </c>
      <c r="C51" s="38"/>
      <c r="D51" s="23"/>
      <c r="E51" s="26"/>
      <c r="F51" s="28"/>
      <c r="G51" s="28"/>
      <c r="H51" s="28"/>
      <c r="I51" s="28"/>
      <c r="J51" s="28"/>
    </row>
    <row r="52" spans="1:11" x14ac:dyDescent="0.25">
      <c r="A52" s="27" t="s">
        <v>166</v>
      </c>
      <c r="C52" s="38"/>
      <c r="D52" s="20"/>
      <c r="E52" s="26"/>
    </row>
    <row r="53" spans="1:11" x14ac:dyDescent="0.25">
      <c r="C53" s="26"/>
      <c r="D53" s="20"/>
      <c r="E53" s="26"/>
    </row>
    <row r="54" spans="1:11" x14ac:dyDescent="0.25">
      <c r="A54" s="27" t="s">
        <v>181</v>
      </c>
      <c r="C54" s="38"/>
      <c r="D54" s="27" t="s">
        <v>12</v>
      </c>
      <c r="E54" s="26"/>
    </row>
    <row r="55" spans="1:11" ht="13.5" customHeight="1" x14ac:dyDescent="0.25">
      <c r="A55" s="326" t="s">
        <v>182</v>
      </c>
      <c r="B55" s="326"/>
      <c r="C55" s="326"/>
      <c r="D55" s="326"/>
      <c r="E55" s="326"/>
      <c r="F55" s="327"/>
      <c r="G55" s="327"/>
      <c r="H55" s="327"/>
      <c r="I55" s="327"/>
      <c r="J55" s="327"/>
    </row>
    <row r="56" spans="1:11" x14ac:dyDescent="0.25">
      <c r="A56" s="326"/>
      <c r="B56" s="326"/>
      <c r="C56" s="326"/>
      <c r="D56" s="326"/>
      <c r="E56" s="326"/>
      <c r="F56" s="327"/>
      <c r="G56" s="327"/>
      <c r="H56" s="327"/>
      <c r="I56" s="327"/>
      <c r="J56" s="327"/>
    </row>
    <row r="57" spans="1:11" x14ac:dyDescent="0.25">
      <c r="A57" s="41"/>
      <c r="B57" s="41"/>
      <c r="C57" s="41"/>
      <c r="D57" s="41"/>
      <c r="E57" s="41"/>
    </row>
    <row r="58" spans="1:11" x14ac:dyDescent="0.25">
      <c r="A58" s="27" t="s">
        <v>125</v>
      </c>
      <c r="D58" s="325"/>
      <c r="E58" s="325"/>
      <c r="F58" s="325"/>
      <c r="G58" s="325"/>
      <c r="H58" s="325"/>
      <c r="I58" s="325"/>
      <c r="J58" s="325"/>
    </row>
    <row r="59" spans="1:11" x14ac:dyDescent="0.25">
      <c r="A59" s="27" t="s">
        <v>120</v>
      </c>
      <c r="F59" s="320"/>
      <c r="G59" s="320"/>
      <c r="H59" s="320"/>
      <c r="I59" s="320"/>
      <c r="J59" s="320"/>
      <c r="K59" s="42"/>
    </row>
    <row r="60" spans="1:11" x14ac:dyDescent="0.25">
      <c r="F60" s="320"/>
      <c r="G60" s="320"/>
      <c r="H60" s="320"/>
      <c r="I60" s="320"/>
      <c r="J60" s="320"/>
      <c r="K60" s="42"/>
    </row>
    <row r="62" spans="1:11" x14ac:dyDescent="0.25">
      <c r="E62" s="27" t="s">
        <v>184</v>
      </c>
    </row>
    <row r="63" spans="1:11" x14ac:dyDescent="0.25">
      <c r="A63" s="27" t="s">
        <v>14</v>
      </c>
      <c r="C63" s="27" t="s">
        <v>159</v>
      </c>
      <c r="E63" s="38"/>
      <c r="F63" s="27" t="s">
        <v>183</v>
      </c>
    </row>
    <row r="64" spans="1:11" x14ac:dyDescent="0.25">
      <c r="C64" s="27" t="s">
        <v>157</v>
      </c>
      <c r="E64" s="38"/>
      <c r="F64" s="28" t="s">
        <v>158</v>
      </c>
    </row>
    <row r="65" spans="1:10" x14ac:dyDescent="0.25">
      <c r="C65" s="27" t="s">
        <v>15</v>
      </c>
      <c r="E65" s="38"/>
      <c r="F65" s="27" t="s">
        <v>155</v>
      </c>
    </row>
    <row r="66" spans="1:10" x14ac:dyDescent="0.25">
      <c r="C66" s="27" t="s">
        <v>16</v>
      </c>
      <c r="E66" s="38"/>
      <c r="F66" s="27" t="s">
        <v>156</v>
      </c>
    </row>
    <row r="67" spans="1:10" x14ac:dyDescent="0.25">
      <c r="C67" s="27" t="s">
        <v>162</v>
      </c>
      <c r="E67" s="38"/>
      <c r="F67" s="27" t="s">
        <v>163</v>
      </c>
    </row>
    <row r="68" spans="1:10" ht="12.6" thickBot="1" x14ac:dyDescent="0.3"/>
    <row r="69" spans="1:10" ht="14.4" x14ac:dyDescent="0.3">
      <c r="A69" s="43" t="s">
        <v>188</v>
      </c>
      <c r="B69" s="43"/>
      <c r="C69" s="43"/>
      <c r="D69" s="43"/>
      <c r="E69" s="43"/>
      <c r="F69" s="43"/>
      <c r="G69" s="43"/>
      <c r="H69" s="43"/>
      <c r="I69" s="43"/>
      <c r="J69" s="43"/>
    </row>
    <row r="70" spans="1:10" ht="14.4" x14ac:dyDescent="0.3">
      <c r="A70" s="44" t="s">
        <v>144</v>
      </c>
      <c r="B70" s="44"/>
      <c r="C70" s="44"/>
      <c r="D70" s="44"/>
      <c r="E70" s="44"/>
      <c r="F70" s="44"/>
      <c r="G70" s="44"/>
      <c r="H70" s="44"/>
      <c r="I70" s="44"/>
      <c r="J70" s="45" t="s">
        <v>331</v>
      </c>
    </row>
    <row r="80" spans="1:10" x14ac:dyDescent="0.25">
      <c r="G80" s="46"/>
    </row>
  </sheetData>
  <sheetProtection algorithmName="SHA-512" hashValue="keVP2bM1fd+sRZRm4TGLecvY/kanLAkih5WZZ7pLt+OQjo+38q8rxPmljlGdAVSGO+ASMpxkYghU4kvwLifT+g==" saltValue="j5PpL78bJrwaHbBoystmNw==" spinCount="100000" sheet="1" selectLockedCells="1"/>
  <mergeCells count="18">
    <mergeCell ref="G24:J25"/>
    <mergeCell ref="C46:D46"/>
    <mergeCell ref="A2:J2"/>
    <mergeCell ref="A1:J1"/>
    <mergeCell ref="F59:J60"/>
    <mergeCell ref="C3:I3"/>
    <mergeCell ref="A22:J22"/>
    <mergeCell ref="A5:B5"/>
    <mergeCell ref="A7:B7"/>
    <mergeCell ref="A9:J9"/>
    <mergeCell ref="D58:J58"/>
    <mergeCell ref="A55:E56"/>
    <mergeCell ref="F55:J56"/>
    <mergeCell ref="C5:E5"/>
    <mergeCell ref="C7:E7"/>
    <mergeCell ref="G5:I5"/>
    <mergeCell ref="A40:J40"/>
    <mergeCell ref="G7:I7"/>
  </mergeCells>
  <printOptions horizontalCentered="1" verticalCentered="1"/>
  <pageMargins left="0.25" right="0.25" top="0.75" bottom="0.75" header="0.3" footer="0.3"/>
  <pageSetup scale="83"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ABA05-DB2C-4A14-8EAD-A9F9DFA2F23B}">
  <sheetPr>
    <tabColor theme="9" tint="0.79998168889431442"/>
    <pageSetUpPr fitToPage="1"/>
  </sheetPr>
  <dimension ref="A1:Z93"/>
  <sheetViews>
    <sheetView view="pageBreakPreview" topLeftCell="A69" zoomScaleNormal="100" zoomScaleSheetLayoutView="100" workbookViewId="0">
      <selection activeCell="B15" sqref="B15"/>
    </sheetView>
  </sheetViews>
  <sheetFormatPr defaultColWidth="8.875" defaultRowHeight="12" x14ac:dyDescent="0.25"/>
  <cols>
    <col min="1" max="1" width="8.875" style="27"/>
    <col min="2" max="2" width="18.125" style="27" customWidth="1"/>
    <col min="3" max="4" width="9.75" style="27" customWidth="1"/>
    <col min="5" max="5" width="8.875" style="27" customWidth="1"/>
    <col min="6" max="6" width="9.75" style="27" customWidth="1"/>
    <col min="7" max="16384" width="8.875" style="27"/>
  </cols>
  <sheetData>
    <row r="1" spans="1:26" ht="13.8" x14ac:dyDescent="0.3">
      <c r="A1" s="319" t="s">
        <v>324</v>
      </c>
      <c r="B1" s="319"/>
      <c r="C1" s="319"/>
      <c r="D1" s="319"/>
      <c r="E1" s="319"/>
      <c r="F1" s="319"/>
      <c r="G1" s="319"/>
      <c r="H1" s="319"/>
      <c r="I1" s="319"/>
      <c r="J1" s="319"/>
      <c r="K1" s="319"/>
      <c r="U1" s="348" t="s">
        <v>276</v>
      </c>
      <c r="V1" s="348"/>
      <c r="W1" s="348"/>
      <c r="X1" s="348"/>
      <c r="Y1" s="348"/>
      <c r="Z1" s="348"/>
    </row>
    <row r="2" spans="1:26" x14ac:dyDescent="0.25">
      <c r="A2" s="27" t="s">
        <v>91</v>
      </c>
      <c r="B2" s="349" t="str">
        <f>'CL_1 - Site Screening'!C3</f>
        <v>Project Name</v>
      </c>
      <c r="C2" s="349"/>
      <c r="D2" s="349"/>
      <c r="E2" s="349"/>
      <c r="J2" s="27" t="s">
        <v>52</v>
      </c>
      <c r="K2" s="47">
        <f ca="1">'CL_1 - Site Screening'!G5</f>
        <v>45937</v>
      </c>
      <c r="U2" s="10"/>
      <c r="V2" s="10"/>
      <c r="W2" s="10"/>
      <c r="X2" s="10"/>
      <c r="Y2" s="10"/>
      <c r="Z2" s="10"/>
    </row>
    <row r="3" spans="1:26" x14ac:dyDescent="0.25">
      <c r="A3" s="48"/>
      <c r="B3" s="48"/>
      <c r="C3" s="48"/>
      <c r="D3" s="48"/>
      <c r="E3" s="48"/>
      <c r="F3" s="48"/>
      <c r="G3" s="48"/>
      <c r="H3" s="48"/>
      <c r="I3" s="48"/>
      <c r="J3" s="48"/>
      <c r="U3" s="10"/>
      <c r="V3" s="10"/>
      <c r="W3" s="10"/>
      <c r="X3" s="10"/>
      <c r="Y3" s="10"/>
      <c r="Z3" s="10"/>
    </row>
    <row r="4" spans="1:26" s="28" customFormat="1" ht="3.6" customHeight="1" x14ac:dyDescent="0.25">
      <c r="A4" s="49"/>
      <c r="B4" s="49"/>
      <c r="C4" s="49"/>
      <c r="D4" s="49"/>
      <c r="E4" s="49"/>
      <c r="F4" s="49"/>
      <c r="G4" s="49"/>
      <c r="H4" s="49"/>
      <c r="I4" s="49"/>
      <c r="J4" s="49"/>
      <c r="U4" s="10"/>
      <c r="V4" s="10"/>
      <c r="W4" s="10"/>
      <c r="X4" s="10"/>
      <c r="Y4" s="10"/>
      <c r="Z4" s="10"/>
    </row>
    <row r="5" spans="1:26" x14ac:dyDescent="0.25">
      <c r="A5" s="350"/>
      <c r="B5" s="350"/>
      <c r="C5" s="350"/>
      <c r="D5" s="350"/>
      <c r="E5" s="350"/>
      <c r="F5" s="350"/>
      <c r="G5" s="350"/>
      <c r="H5" s="350"/>
      <c r="I5" s="350"/>
      <c r="J5" s="350"/>
      <c r="K5" s="350"/>
      <c r="U5" s="10"/>
      <c r="V5" s="10"/>
      <c r="W5" s="10"/>
      <c r="X5" s="10"/>
      <c r="Y5" s="10"/>
      <c r="Z5" s="10"/>
    </row>
    <row r="6" spans="1:26" x14ac:dyDescent="0.25">
      <c r="U6" s="10"/>
      <c r="V6" s="10"/>
      <c r="W6" s="10"/>
      <c r="X6" s="10"/>
      <c r="Y6" s="10"/>
      <c r="Z6" s="10"/>
    </row>
    <row r="7" spans="1:26" x14ac:dyDescent="0.25">
      <c r="A7" s="50" t="s">
        <v>252</v>
      </c>
      <c r="B7" s="51"/>
      <c r="C7" s="351"/>
      <c r="D7" s="351"/>
      <c r="E7" s="351"/>
      <c r="F7" s="351"/>
      <c r="G7" s="52"/>
      <c r="H7" s="52"/>
      <c r="I7" s="52"/>
      <c r="J7" s="52"/>
      <c r="K7" s="53"/>
      <c r="U7" s="10"/>
      <c r="V7" s="10"/>
      <c r="W7" s="10"/>
      <c r="X7" s="10"/>
      <c r="Y7" s="10"/>
      <c r="Z7" s="10"/>
    </row>
    <row r="8" spans="1:26" x14ac:dyDescent="0.25">
      <c r="A8" s="54" t="s">
        <v>253</v>
      </c>
      <c r="B8" s="49"/>
      <c r="C8" s="55"/>
      <c r="D8" s="55"/>
      <c r="E8" s="55"/>
      <c r="F8" s="55"/>
      <c r="G8" s="55"/>
      <c r="H8" s="55"/>
      <c r="I8" s="55"/>
      <c r="J8" s="55"/>
      <c r="K8" s="28"/>
      <c r="U8" s="10"/>
      <c r="V8" s="10"/>
      <c r="W8" s="10"/>
      <c r="X8" s="10"/>
      <c r="Y8" s="10"/>
      <c r="Z8" s="10"/>
    </row>
    <row r="9" spans="1:26" x14ac:dyDescent="0.25">
      <c r="A9" s="49"/>
      <c r="B9" s="49"/>
      <c r="C9" s="55"/>
      <c r="D9" s="55"/>
      <c r="E9" s="55"/>
      <c r="F9" s="55"/>
      <c r="G9" s="55"/>
      <c r="H9" s="55"/>
      <c r="I9" s="55"/>
      <c r="J9" s="55"/>
      <c r="K9" s="28"/>
      <c r="U9" s="10"/>
      <c r="V9" s="10"/>
      <c r="W9" s="10"/>
      <c r="X9" s="10"/>
      <c r="Y9" s="10"/>
      <c r="Z9" s="10"/>
    </row>
    <row r="10" spans="1:26" x14ac:dyDescent="0.25">
      <c r="A10" s="50" t="s">
        <v>254</v>
      </c>
      <c r="B10" s="50"/>
      <c r="C10" s="56"/>
      <c r="D10" s="56"/>
      <c r="E10" s="56"/>
      <c r="F10" s="56"/>
      <c r="G10" s="56"/>
      <c r="H10" s="56"/>
      <c r="I10" s="56"/>
      <c r="J10" s="56"/>
      <c r="K10" s="57"/>
      <c r="U10" s="10"/>
      <c r="V10" s="10"/>
      <c r="W10" s="10"/>
      <c r="X10" s="10"/>
      <c r="Y10" s="10"/>
      <c r="Z10" s="10"/>
    </row>
    <row r="11" spans="1:26" x14ac:dyDescent="0.25">
      <c r="A11" s="28" t="s">
        <v>256</v>
      </c>
      <c r="B11" s="28"/>
      <c r="C11" s="26"/>
      <c r="D11" s="26"/>
      <c r="E11" s="26"/>
      <c r="F11" s="26"/>
      <c r="G11" s="26"/>
      <c r="H11" s="26"/>
      <c r="I11" s="26"/>
      <c r="J11" s="26"/>
      <c r="K11" s="28"/>
      <c r="U11" s="10"/>
      <c r="V11" s="10"/>
      <c r="W11" s="10"/>
      <c r="X11" s="10"/>
      <c r="Y11" s="10"/>
      <c r="Z11" s="10"/>
    </row>
    <row r="12" spans="1:26" x14ac:dyDescent="0.25">
      <c r="A12" s="28"/>
      <c r="B12" s="28"/>
      <c r="C12" s="26"/>
      <c r="D12" s="26"/>
      <c r="E12" s="26"/>
      <c r="F12" s="26"/>
      <c r="G12" s="26"/>
      <c r="H12" s="26"/>
      <c r="I12" s="26"/>
      <c r="J12" s="26"/>
      <c r="K12" s="28"/>
      <c r="U12" s="10"/>
      <c r="V12" s="10"/>
      <c r="W12" s="10"/>
      <c r="X12" s="10"/>
      <c r="Y12" s="10"/>
      <c r="Z12" s="10"/>
    </row>
    <row r="13" spans="1:26" x14ac:dyDescent="0.25">
      <c r="A13" s="346" t="s">
        <v>217</v>
      </c>
      <c r="B13" s="346"/>
      <c r="C13" s="346"/>
      <c r="D13" s="346"/>
      <c r="E13" s="346"/>
      <c r="F13" s="346"/>
      <c r="G13" s="347"/>
      <c r="H13" s="340" t="s">
        <v>215</v>
      </c>
      <c r="I13" s="340"/>
      <c r="J13" s="340"/>
      <c r="K13" s="340"/>
      <c r="U13" s="342" t="s">
        <v>277</v>
      </c>
      <c r="V13" s="342"/>
      <c r="W13" s="342"/>
      <c r="X13" s="342"/>
      <c r="Y13" s="342"/>
      <c r="Z13" s="342"/>
    </row>
    <row r="14" spans="1:26" ht="24" x14ac:dyDescent="0.25">
      <c r="A14" s="58" t="s">
        <v>310</v>
      </c>
      <c r="B14" s="58"/>
      <c r="C14" s="59" t="s">
        <v>279</v>
      </c>
      <c r="D14" s="59" t="s">
        <v>171</v>
      </c>
      <c r="E14" s="59" t="s">
        <v>172</v>
      </c>
      <c r="F14" s="60" t="s">
        <v>173</v>
      </c>
      <c r="G14" s="61" t="s">
        <v>174</v>
      </c>
      <c r="H14" s="59"/>
      <c r="I14" s="59"/>
      <c r="J14" s="59"/>
      <c r="K14" s="59" t="s">
        <v>66</v>
      </c>
      <c r="U14" s="342"/>
      <c r="V14" s="342"/>
      <c r="W14" s="342"/>
      <c r="X14" s="342"/>
      <c r="Y14" s="342"/>
      <c r="Z14" s="342"/>
    </row>
    <row r="15" spans="1:26" x14ac:dyDescent="0.25">
      <c r="A15" s="62"/>
      <c r="B15" s="62"/>
      <c r="C15" s="63"/>
      <c r="D15" s="64">
        <f>C15/43560</f>
        <v>0</v>
      </c>
      <c r="E15" s="65"/>
      <c r="F15" s="66">
        <f>0.05+0.009*E15</f>
        <v>0.05</v>
      </c>
      <c r="G15" s="67">
        <f>43560*1.25*F15*D15/12</f>
        <v>0</v>
      </c>
      <c r="H15" s="341" t="s">
        <v>219</v>
      </c>
      <c r="I15" s="341"/>
      <c r="J15" s="341"/>
      <c r="K15" s="68"/>
      <c r="U15" s="10"/>
      <c r="V15" s="10"/>
      <c r="W15" s="10"/>
      <c r="X15" s="10"/>
      <c r="Y15" s="10"/>
      <c r="Z15" s="10"/>
    </row>
    <row r="16" spans="1:26" x14ac:dyDescent="0.25">
      <c r="A16" s="69"/>
      <c r="B16" s="69"/>
      <c r="C16" s="70"/>
      <c r="D16" s="70"/>
      <c r="E16" s="66"/>
      <c r="F16" s="71"/>
      <c r="G16" s="72"/>
      <c r="H16" s="71"/>
      <c r="I16" s="73"/>
      <c r="J16" s="73"/>
      <c r="K16" s="74" t="s">
        <v>236</v>
      </c>
      <c r="U16" s="10"/>
      <c r="V16" s="10"/>
      <c r="W16" s="10"/>
      <c r="X16" s="10"/>
      <c r="Y16" s="10"/>
      <c r="Z16" s="10"/>
    </row>
    <row r="17" spans="1:26" x14ac:dyDescent="0.25">
      <c r="A17" s="69"/>
      <c r="B17" s="69"/>
      <c r="C17" s="70"/>
      <c r="D17" s="70"/>
      <c r="E17" s="66"/>
      <c r="F17" s="71"/>
      <c r="G17" s="72"/>
      <c r="H17" s="71"/>
      <c r="I17" s="75"/>
      <c r="J17" s="75"/>
      <c r="K17" s="76"/>
      <c r="U17" s="10"/>
      <c r="V17" s="10"/>
      <c r="W17" s="10"/>
      <c r="X17" s="10"/>
      <c r="Y17" s="10"/>
      <c r="Z17" s="10"/>
    </row>
    <row r="18" spans="1:26" x14ac:dyDescent="0.25">
      <c r="A18" s="69"/>
      <c r="B18" s="69"/>
      <c r="C18" s="72"/>
      <c r="D18" s="77"/>
      <c r="E18" s="73"/>
      <c r="F18" s="78"/>
      <c r="G18" s="79"/>
      <c r="H18" s="28"/>
      <c r="I18" s="79"/>
      <c r="J18" s="80" t="s">
        <v>333</v>
      </c>
      <c r="K18" s="68"/>
      <c r="U18" s="10"/>
      <c r="V18" s="10"/>
      <c r="W18" s="10"/>
      <c r="X18" s="10"/>
      <c r="Y18" s="10"/>
      <c r="Z18" s="10"/>
    </row>
    <row r="19" spans="1:26" x14ac:dyDescent="0.25">
      <c r="A19" s="69"/>
      <c r="B19" s="69"/>
      <c r="C19" s="70"/>
      <c r="D19" s="70"/>
      <c r="E19" s="66"/>
      <c r="F19" s="71"/>
      <c r="G19" s="72"/>
      <c r="H19" s="71"/>
      <c r="I19" s="75"/>
      <c r="J19" s="80" t="s">
        <v>289</v>
      </c>
      <c r="K19" s="68" t="s">
        <v>283</v>
      </c>
      <c r="U19" s="10"/>
      <c r="V19" s="10"/>
      <c r="W19" s="10"/>
      <c r="X19" s="10"/>
      <c r="Y19" s="10"/>
      <c r="Z19" s="10"/>
    </row>
    <row r="20" spans="1:26" x14ac:dyDescent="0.25">
      <c r="A20" s="69"/>
      <c r="B20" s="69"/>
      <c r="C20" s="70"/>
      <c r="D20" s="70"/>
      <c r="E20" s="66"/>
      <c r="F20" s="71"/>
      <c r="G20" s="72"/>
      <c r="H20" s="71"/>
      <c r="I20" s="75"/>
      <c r="J20" s="80" t="s">
        <v>334</v>
      </c>
      <c r="K20" s="81"/>
      <c r="U20" s="10"/>
      <c r="V20" s="10"/>
      <c r="W20" s="10"/>
      <c r="X20" s="10"/>
      <c r="Y20" s="10"/>
      <c r="Z20" s="10"/>
    </row>
    <row r="21" spans="1:26" x14ac:dyDescent="0.25">
      <c r="A21" s="82" t="s">
        <v>216</v>
      </c>
      <c r="B21" s="83"/>
      <c r="C21" s="84"/>
      <c r="D21" s="84"/>
      <c r="E21" s="85"/>
      <c r="F21" s="86"/>
      <c r="G21" s="87"/>
      <c r="H21" s="86"/>
      <c r="I21" s="88"/>
      <c r="J21" s="88"/>
      <c r="K21" s="89"/>
      <c r="U21" s="10"/>
      <c r="V21" s="10"/>
      <c r="W21" s="10"/>
      <c r="X21" s="10"/>
      <c r="Y21" s="10"/>
      <c r="Z21" s="10"/>
    </row>
    <row r="22" spans="1:26" x14ac:dyDescent="0.25">
      <c r="A22" s="54" t="s">
        <v>266</v>
      </c>
      <c r="B22" s="69"/>
      <c r="C22" s="70"/>
      <c r="D22" s="70"/>
      <c r="E22" s="66"/>
      <c r="F22" s="71"/>
      <c r="G22" s="72"/>
      <c r="H22" s="71"/>
      <c r="I22" s="73"/>
      <c r="J22" s="73"/>
      <c r="K22" s="90"/>
      <c r="U22" s="10"/>
      <c r="V22" s="10"/>
      <c r="W22" s="10"/>
      <c r="X22" s="10"/>
      <c r="Y22" s="10"/>
      <c r="Z22" s="10"/>
    </row>
    <row r="23" spans="1:26" x14ac:dyDescent="0.25">
      <c r="A23" s="69"/>
      <c r="B23" s="69"/>
      <c r="C23" s="70"/>
      <c r="D23" s="70"/>
      <c r="E23" s="66"/>
      <c r="F23" s="71"/>
      <c r="G23" s="72"/>
      <c r="H23" s="71"/>
      <c r="I23" s="73"/>
      <c r="J23" s="73"/>
      <c r="K23" s="90"/>
    </row>
    <row r="24" spans="1:26" x14ac:dyDescent="0.25">
      <c r="A24" s="91" t="s">
        <v>264</v>
      </c>
      <c r="B24" s="92"/>
      <c r="C24" s="93"/>
      <c r="D24" s="93"/>
      <c r="E24" s="94"/>
      <c r="F24" s="95"/>
      <c r="G24" s="96"/>
      <c r="H24" s="95"/>
      <c r="I24" s="97"/>
      <c r="J24" s="97"/>
      <c r="K24" s="98"/>
    </row>
    <row r="25" spans="1:26" x14ac:dyDescent="0.25">
      <c r="A25" s="99"/>
      <c r="B25" s="100" t="s">
        <v>288</v>
      </c>
      <c r="C25" s="77"/>
      <c r="D25" s="77" t="s">
        <v>221</v>
      </c>
      <c r="E25" s="66"/>
      <c r="F25" s="71" t="s">
        <v>222</v>
      </c>
      <c r="G25" s="71"/>
      <c r="H25" s="71" t="s">
        <v>224</v>
      </c>
      <c r="I25" s="73"/>
      <c r="J25" s="337" t="s">
        <v>226</v>
      </c>
      <c r="K25" s="337"/>
    </row>
    <row r="26" spans="1:26" x14ac:dyDescent="0.25">
      <c r="A26" s="99" t="s">
        <v>218</v>
      </c>
      <c r="B26" s="66">
        <f>IF(K18&lt;&gt;0,K18,K15)</f>
        <v>0</v>
      </c>
      <c r="C26" s="77" t="s">
        <v>220</v>
      </c>
      <c r="D26" s="71">
        <v>3600</v>
      </c>
      <c r="E26" s="66" t="s">
        <v>220</v>
      </c>
      <c r="F26" s="71">
        <v>12</v>
      </c>
      <c r="G26" s="71" t="s">
        <v>223</v>
      </c>
      <c r="H26" s="71">
        <v>10</v>
      </c>
      <c r="I26" s="101" t="s">
        <v>225</v>
      </c>
      <c r="J26" s="102">
        <f>B26*D26*F26/H26</f>
        <v>0</v>
      </c>
      <c r="K26" s="103" t="s">
        <v>227</v>
      </c>
      <c r="U26" s="343" t="s">
        <v>278</v>
      </c>
      <c r="V26" s="343"/>
      <c r="W26" s="343"/>
      <c r="X26" s="343"/>
      <c r="Y26" s="343"/>
      <c r="Z26" s="343"/>
    </row>
    <row r="27" spans="1:26" x14ac:dyDescent="0.25">
      <c r="A27" s="69"/>
      <c r="B27" s="69"/>
      <c r="C27" s="70"/>
      <c r="D27" s="70"/>
      <c r="E27" s="66"/>
      <c r="F27" s="71"/>
      <c r="G27" s="72"/>
      <c r="H27" s="71"/>
      <c r="J27" s="73"/>
      <c r="K27" s="90"/>
      <c r="U27" s="343"/>
      <c r="V27" s="343"/>
      <c r="W27" s="343"/>
      <c r="X27" s="343"/>
      <c r="Y27" s="343"/>
      <c r="Z27" s="343"/>
    </row>
    <row r="28" spans="1:26" x14ac:dyDescent="0.25">
      <c r="A28" s="69"/>
      <c r="B28" s="69"/>
      <c r="C28" s="70"/>
      <c r="D28" s="70"/>
      <c r="E28" s="66"/>
      <c r="F28" s="71"/>
      <c r="G28" s="72"/>
      <c r="H28" s="71"/>
      <c r="I28" s="104" t="s">
        <v>228</v>
      </c>
      <c r="J28" s="105"/>
      <c r="K28" s="103" t="s">
        <v>227</v>
      </c>
    </row>
    <row r="29" spans="1:26" ht="13.8" x14ac:dyDescent="0.3">
      <c r="A29" s="69"/>
      <c r="B29" s="69"/>
      <c r="C29" s="70"/>
      <c r="D29" s="70"/>
      <c r="E29" s="66"/>
      <c r="F29" s="71"/>
      <c r="G29" s="72"/>
      <c r="H29" s="71"/>
      <c r="I29" s="73"/>
      <c r="J29" s="106" t="str">
        <f>IF(J28&gt;=J26,"OK","!")</f>
        <v>OK</v>
      </c>
      <c r="K29" s="90"/>
    </row>
    <row r="30" spans="1:26" ht="13.8" x14ac:dyDescent="0.3">
      <c r="A30" s="69"/>
      <c r="B30" s="69"/>
      <c r="C30" s="70"/>
      <c r="D30" s="70"/>
      <c r="E30" s="66"/>
      <c r="F30" s="71"/>
      <c r="G30" s="72"/>
      <c r="H30" s="71"/>
      <c r="I30" s="73"/>
      <c r="J30" s="106"/>
      <c r="K30" s="90"/>
    </row>
    <row r="31" spans="1:26" x14ac:dyDescent="0.25">
      <c r="A31" s="82" t="s">
        <v>237</v>
      </c>
      <c r="B31" s="83"/>
      <c r="C31" s="84"/>
      <c r="D31" s="84"/>
      <c r="E31" s="85"/>
      <c r="F31" s="86"/>
      <c r="G31" s="87"/>
      <c r="H31" s="86"/>
      <c r="I31" s="88"/>
      <c r="J31" s="88"/>
      <c r="K31" s="89"/>
    </row>
    <row r="32" spans="1:26" x14ac:dyDescent="0.25">
      <c r="A32" s="107" t="s">
        <v>311</v>
      </c>
      <c r="B32" s="108"/>
      <c r="C32" s="109"/>
      <c r="D32" s="64" t="s">
        <v>312</v>
      </c>
      <c r="E32" s="110"/>
      <c r="F32" s="111"/>
      <c r="G32" s="112"/>
      <c r="H32" s="111"/>
      <c r="I32" s="113"/>
      <c r="J32" s="113"/>
      <c r="K32" s="114"/>
    </row>
    <row r="33" spans="1:11" x14ac:dyDescent="0.25">
      <c r="A33" s="115"/>
      <c r="B33" s="115"/>
      <c r="C33" s="64"/>
      <c r="D33" s="64" t="s">
        <v>38</v>
      </c>
      <c r="E33" s="116" t="s">
        <v>223</v>
      </c>
      <c r="F33" s="111" t="s">
        <v>313</v>
      </c>
      <c r="G33" s="111" t="s">
        <v>314</v>
      </c>
      <c r="H33" s="111"/>
      <c r="I33" s="114"/>
      <c r="J33" s="114"/>
      <c r="K33" s="114"/>
    </row>
    <row r="34" spans="1:11" x14ac:dyDescent="0.25">
      <c r="A34" s="115"/>
      <c r="B34" s="115"/>
      <c r="C34" s="64"/>
      <c r="D34" s="64" t="s">
        <v>68</v>
      </c>
      <c r="E34" s="116"/>
      <c r="F34" s="111" t="s">
        <v>315</v>
      </c>
      <c r="G34" s="111"/>
      <c r="H34" s="111"/>
      <c r="I34" s="114"/>
      <c r="J34" s="114"/>
      <c r="K34" s="114"/>
    </row>
    <row r="35" spans="1:11" x14ac:dyDescent="0.25">
      <c r="A35" s="115"/>
      <c r="B35" s="115"/>
      <c r="C35" s="117" t="s">
        <v>316</v>
      </c>
      <c r="D35" s="111">
        <f>IF(K20&lt;&gt;0,K20,G15)</f>
        <v>0</v>
      </c>
      <c r="E35" s="116" t="s">
        <v>223</v>
      </c>
      <c r="F35" s="111">
        <f>J28</f>
        <v>0</v>
      </c>
      <c r="G35" s="118">
        <v>0.35</v>
      </c>
      <c r="H35" s="111" t="s">
        <v>225</v>
      </c>
      <c r="I35" s="64" t="e">
        <f>D35/(F35*G35)</f>
        <v>#DIV/0!</v>
      </c>
      <c r="J35" s="114" t="s">
        <v>244</v>
      </c>
      <c r="K35" s="114"/>
    </row>
    <row r="36" spans="1:11" x14ac:dyDescent="0.25">
      <c r="A36" s="115"/>
      <c r="B36" s="115"/>
      <c r="C36" s="117"/>
      <c r="D36" s="111"/>
      <c r="E36" s="116"/>
      <c r="F36" s="111"/>
      <c r="G36" s="118"/>
      <c r="H36" s="111"/>
      <c r="I36" s="64"/>
      <c r="J36" s="114"/>
      <c r="K36" s="114"/>
    </row>
    <row r="37" spans="1:11" x14ac:dyDescent="0.25">
      <c r="A37" s="69"/>
      <c r="B37" s="69"/>
      <c r="C37" s="77"/>
      <c r="D37" s="77" t="s">
        <v>229</v>
      </c>
      <c r="E37" s="66" t="s">
        <v>230</v>
      </c>
      <c r="F37" s="71" t="s">
        <v>272</v>
      </c>
      <c r="G37" s="71" t="s">
        <v>175</v>
      </c>
      <c r="H37" s="119" t="s">
        <v>225</v>
      </c>
      <c r="I37" s="101" t="s">
        <v>231</v>
      </c>
      <c r="J37" s="120"/>
      <c r="K37" s="120"/>
    </row>
    <row r="38" spans="1:11" x14ac:dyDescent="0.25">
      <c r="A38" s="69"/>
      <c r="B38" s="69"/>
      <c r="C38" s="77"/>
      <c r="D38" s="77" t="s">
        <v>67</v>
      </c>
      <c r="E38" s="66" t="s">
        <v>67</v>
      </c>
      <c r="F38" s="71" t="s">
        <v>67</v>
      </c>
      <c r="G38" s="71"/>
      <c r="H38" s="71"/>
      <c r="I38" s="90" t="s">
        <v>232</v>
      </c>
      <c r="J38" s="90"/>
      <c r="K38" s="90"/>
    </row>
    <row r="39" spans="1:11" ht="13.8" x14ac:dyDescent="0.3">
      <c r="A39" s="69"/>
      <c r="B39" s="69"/>
      <c r="C39" s="121" t="s">
        <v>233</v>
      </c>
      <c r="D39" s="122"/>
      <c r="E39" s="122"/>
      <c r="F39" s="68"/>
      <c r="G39" s="123">
        <v>0.35</v>
      </c>
      <c r="H39" s="71"/>
      <c r="I39" s="71">
        <f>D39*E39*F39*G39</f>
        <v>0</v>
      </c>
      <c r="J39" s="106" t="str">
        <f>IF(I39=0,"NA",IF(I39&gt;=$J$37,"OK","!"))</f>
        <v>NA</v>
      </c>
      <c r="K39" s="124" t="s">
        <v>317</v>
      </c>
    </row>
    <row r="40" spans="1:11" x14ac:dyDescent="0.25">
      <c r="A40" s="69"/>
      <c r="B40" s="69"/>
      <c r="C40" s="77"/>
      <c r="D40" s="125"/>
      <c r="E40" s="125"/>
      <c r="F40" s="77"/>
      <c r="G40" s="123"/>
      <c r="H40" s="71"/>
      <c r="I40" s="71"/>
      <c r="J40" s="90"/>
      <c r="K40" s="126"/>
    </row>
    <row r="41" spans="1:11" x14ac:dyDescent="0.25">
      <c r="A41" s="69"/>
      <c r="B41" s="69"/>
      <c r="C41" s="77"/>
      <c r="D41" s="125"/>
      <c r="E41" s="125" t="s">
        <v>208</v>
      </c>
      <c r="F41" s="71" t="s">
        <v>272</v>
      </c>
      <c r="G41" s="71" t="s">
        <v>175</v>
      </c>
      <c r="H41" s="119" t="s">
        <v>225</v>
      </c>
      <c r="I41" s="101" t="s">
        <v>231</v>
      </c>
      <c r="J41" s="90"/>
      <c r="K41" s="126"/>
    </row>
    <row r="42" spans="1:11" x14ac:dyDescent="0.25">
      <c r="A42" s="69"/>
      <c r="B42" s="69"/>
      <c r="C42" s="77"/>
      <c r="D42" s="125"/>
      <c r="E42" s="125" t="s">
        <v>210</v>
      </c>
      <c r="F42" s="71" t="s">
        <v>67</v>
      </c>
      <c r="G42" s="71"/>
      <c r="H42" s="71"/>
      <c r="I42" s="90" t="s">
        <v>232</v>
      </c>
      <c r="J42" s="90"/>
      <c r="K42" s="126"/>
    </row>
    <row r="43" spans="1:11" ht="13.8" x14ac:dyDescent="0.3">
      <c r="A43" s="69"/>
      <c r="B43" s="69"/>
      <c r="C43" s="121" t="s">
        <v>234</v>
      </c>
      <c r="D43" s="125"/>
      <c r="E43" s="81"/>
      <c r="F43" s="68"/>
      <c r="G43" s="123">
        <v>0.35</v>
      </c>
      <c r="H43" s="71"/>
      <c r="I43" s="71">
        <f>E43*F43*G43</f>
        <v>0</v>
      </c>
      <c r="J43" s="106" t="str">
        <f>IF(I43=0,"NA",IF(I43&gt;=$J$37,"OK","!"))</f>
        <v>NA</v>
      </c>
      <c r="K43" s="124" t="s">
        <v>318</v>
      </c>
    </row>
    <row r="44" spans="1:11" x14ac:dyDescent="0.25">
      <c r="A44" s="69"/>
      <c r="B44" s="69"/>
      <c r="C44" s="77"/>
      <c r="D44" s="125"/>
      <c r="E44" s="125"/>
      <c r="F44" s="77"/>
      <c r="G44" s="123"/>
      <c r="H44" s="71"/>
      <c r="I44" s="71"/>
      <c r="J44" s="90"/>
      <c r="K44" s="126"/>
    </row>
    <row r="45" spans="1:11" x14ac:dyDescent="0.25">
      <c r="A45" s="345" t="s">
        <v>274</v>
      </c>
      <c r="B45" s="345"/>
      <c r="C45" s="345"/>
      <c r="D45" s="345"/>
      <c r="E45" s="345"/>
      <c r="F45" s="345"/>
      <c r="G45" s="345"/>
      <c r="H45" s="345"/>
      <c r="I45" s="101" t="s">
        <v>231</v>
      </c>
      <c r="J45" s="90"/>
      <c r="K45" s="126"/>
    </row>
    <row r="46" spans="1:11" x14ac:dyDescent="0.25">
      <c r="A46" s="69"/>
      <c r="B46" s="69"/>
      <c r="C46" s="77"/>
      <c r="D46" s="125"/>
      <c r="E46" s="125"/>
      <c r="F46" s="77"/>
      <c r="G46" s="123"/>
      <c r="H46" s="71"/>
      <c r="I46" s="90" t="s">
        <v>232</v>
      </c>
      <c r="J46" s="90"/>
      <c r="K46" s="126"/>
    </row>
    <row r="47" spans="1:11" ht="13.8" x14ac:dyDescent="0.3">
      <c r="A47" s="69"/>
      <c r="B47" s="69"/>
      <c r="C47" s="121" t="s">
        <v>235</v>
      </c>
      <c r="D47" s="77"/>
      <c r="E47" s="66"/>
      <c r="F47" s="71"/>
      <c r="G47" s="71"/>
      <c r="H47" s="102" t="s">
        <v>273</v>
      </c>
      <c r="I47" s="81"/>
      <c r="J47" s="106" t="str">
        <f>IF(I47=0,"NA",IF(I47&gt;=$J$37,"OK","!"))</f>
        <v>NA</v>
      </c>
      <c r="K47" s="124" t="s">
        <v>319</v>
      </c>
    </row>
    <row r="48" spans="1:11" x14ac:dyDescent="0.25">
      <c r="A48" s="69"/>
      <c r="B48" s="69"/>
      <c r="C48" s="70"/>
      <c r="D48" s="70"/>
      <c r="E48" s="66"/>
      <c r="F48" s="71"/>
      <c r="G48" s="72"/>
      <c r="H48" s="71"/>
      <c r="I48" s="72"/>
      <c r="J48" s="73"/>
      <c r="K48" s="90"/>
    </row>
    <row r="49" spans="1:11" x14ac:dyDescent="0.25">
      <c r="A49" s="91" t="s">
        <v>238</v>
      </c>
      <c r="B49" s="92"/>
      <c r="C49" s="93"/>
      <c r="D49" s="93"/>
      <c r="E49" s="94"/>
      <c r="F49" s="95"/>
      <c r="G49" s="96"/>
      <c r="H49" s="95"/>
      <c r="I49" s="96"/>
      <c r="J49" s="97"/>
      <c r="K49" s="98"/>
    </row>
    <row r="50" spans="1:11" x14ac:dyDescent="0.25">
      <c r="A50" s="69"/>
      <c r="B50" s="69"/>
      <c r="C50" s="77"/>
      <c r="D50" s="77"/>
      <c r="E50" s="66"/>
      <c r="F50" s="71"/>
      <c r="G50" s="71"/>
      <c r="H50" s="71"/>
      <c r="I50" s="71"/>
      <c r="J50" s="73"/>
      <c r="K50" s="90"/>
    </row>
    <row r="51" spans="1:11" x14ac:dyDescent="0.25">
      <c r="A51" s="69"/>
      <c r="B51" s="127"/>
      <c r="C51" s="71"/>
      <c r="D51" s="77"/>
      <c r="E51" s="66" t="s">
        <v>208</v>
      </c>
      <c r="F51" s="71" t="s">
        <v>240</v>
      </c>
      <c r="G51" s="71" t="s">
        <v>242</v>
      </c>
      <c r="H51" s="119"/>
      <c r="I51" s="128" t="s">
        <v>241</v>
      </c>
      <c r="J51" s="73"/>
      <c r="K51" s="90"/>
    </row>
    <row r="52" spans="1:11" x14ac:dyDescent="0.25">
      <c r="A52" s="69"/>
      <c r="B52" s="127"/>
      <c r="C52" s="71"/>
      <c r="D52" s="77"/>
      <c r="E52" s="66" t="s">
        <v>210</v>
      </c>
      <c r="G52" s="22" t="s">
        <v>67</v>
      </c>
      <c r="H52" s="119"/>
      <c r="I52" s="128" t="s">
        <v>67</v>
      </c>
      <c r="J52" s="73"/>
      <c r="K52" s="90"/>
    </row>
    <row r="53" spans="1:11" x14ac:dyDescent="0.25">
      <c r="A53" s="338" t="s">
        <v>239</v>
      </c>
      <c r="B53" s="338"/>
      <c r="C53" s="338"/>
      <c r="D53" s="338"/>
      <c r="E53" s="81"/>
      <c r="F53" s="129">
        <v>0.1</v>
      </c>
      <c r="G53" s="71">
        <v>2</v>
      </c>
      <c r="H53" s="119" t="s">
        <v>225</v>
      </c>
      <c r="I53" s="71">
        <f>E53*F53/G53</f>
        <v>0</v>
      </c>
      <c r="J53" s="73"/>
      <c r="K53" s="90"/>
    </row>
    <row r="54" spans="1:11" x14ac:dyDescent="0.25">
      <c r="A54" s="69"/>
      <c r="B54" s="69"/>
      <c r="C54" s="70"/>
      <c r="D54" s="70"/>
      <c r="E54" s="66"/>
      <c r="F54" s="71"/>
      <c r="G54" s="72"/>
      <c r="H54" s="71"/>
      <c r="I54" s="72"/>
      <c r="J54" s="73"/>
      <c r="K54" s="90"/>
    </row>
    <row r="55" spans="1:11" ht="13.8" x14ac:dyDescent="0.3">
      <c r="A55" s="69"/>
      <c r="B55" s="69"/>
      <c r="C55" s="70"/>
      <c r="D55" s="70"/>
      <c r="E55" s="66"/>
      <c r="F55" s="71"/>
      <c r="G55" s="72"/>
      <c r="H55" s="102" t="s">
        <v>243</v>
      </c>
      <c r="I55" s="81"/>
      <c r="J55" s="90" t="s">
        <v>244</v>
      </c>
      <c r="K55" s="106" t="str">
        <f>IF(I55=0," ",IF(I55&gt;=I53,"OK","!"))</f>
        <v xml:space="preserve"> </v>
      </c>
    </row>
    <row r="56" spans="1:11" x14ac:dyDescent="0.25">
      <c r="A56" s="69"/>
      <c r="B56" s="69"/>
      <c r="C56" s="77" t="s">
        <v>290</v>
      </c>
      <c r="D56" s="70"/>
      <c r="E56" s="66"/>
      <c r="F56" s="71"/>
      <c r="G56" s="72"/>
      <c r="H56" s="71"/>
      <c r="I56" s="72"/>
      <c r="J56" s="73"/>
      <c r="K56" s="90"/>
    </row>
    <row r="57" spans="1:11" x14ac:dyDescent="0.25">
      <c r="A57" s="69"/>
      <c r="B57" s="69"/>
      <c r="C57" s="77" t="s">
        <v>246</v>
      </c>
      <c r="D57" s="77" t="s">
        <v>223</v>
      </c>
      <c r="E57" s="66" t="s">
        <v>220</v>
      </c>
      <c r="F57" s="66" t="s">
        <v>223</v>
      </c>
      <c r="G57" s="72"/>
      <c r="H57" s="71"/>
      <c r="I57" s="72"/>
      <c r="J57" s="73"/>
      <c r="K57" s="90"/>
    </row>
    <row r="58" spans="1:11" x14ac:dyDescent="0.25">
      <c r="A58" s="69"/>
      <c r="B58" s="69"/>
      <c r="C58" s="22" t="s">
        <v>247</v>
      </c>
      <c r="D58" s="77" t="s">
        <v>245</v>
      </c>
      <c r="E58" s="125">
        <v>12</v>
      </c>
      <c r="F58" s="22" t="s">
        <v>249</v>
      </c>
      <c r="G58" s="72"/>
      <c r="H58" s="130" t="s">
        <v>275</v>
      </c>
      <c r="I58" s="72"/>
      <c r="J58" s="73"/>
      <c r="K58" s="90"/>
    </row>
    <row r="59" spans="1:11" ht="12.75" customHeight="1" x14ac:dyDescent="0.25">
      <c r="A59" s="339" t="s">
        <v>251</v>
      </c>
      <c r="B59" s="339"/>
      <c r="C59" s="22" t="s">
        <v>232</v>
      </c>
      <c r="D59" s="77" t="s">
        <v>224</v>
      </c>
      <c r="E59" s="77" t="s">
        <v>248</v>
      </c>
      <c r="F59" s="66" t="s">
        <v>210</v>
      </c>
      <c r="G59" s="119" t="s">
        <v>225</v>
      </c>
      <c r="H59" s="71"/>
      <c r="I59" s="72"/>
      <c r="J59" s="73"/>
      <c r="K59" s="90"/>
    </row>
    <row r="60" spans="1:11" x14ac:dyDescent="0.25">
      <c r="A60" s="339"/>
      <c r="B60" s="339"/>
      <c r="C60" s="81"/>
      <c r="D60" s="68"/>
      <c r="E60" s="125">
        <v>12</v>
      </c>
      <c r="F60" s="81"/>
      <c r="G60" s="123" t="s">
        <v>225</v>
      </c>
      <c r="H60" s="123" t="e">
        <f>C60/D60*E60/F60</f>
        <v>#DIV/0!</v>
      </c>
      <c r="I60" s="130" t="s">
        <v>250</v>
      </c>
      <c r="J60" s="73"/>
      <c r="K60" s="90"/>
    </row>
    <row r="61" spans="1:11" x14ac:dyDescent="0.25">
      <c r="A61" s="69"/>
      <c r="B61" s="69"/>
      <c r="C61" s="70"/>
      <c r="D61" s="70"/>
      <c r="E61" s="66"/>
      <c r="F61" s="71"/>
      <c r="G61" s="72"/>
      <c r="H61" s="71"/>
      <c r="I61" s="72"/>
      <c r="J61" s="73"/>
      <c r="K61" s="90"/>
    </row>
    <row r="62" spans="1:11" x14ac:dyDescent="0.25">
      <c r="A62" s="69"/>
      <c r="B62" s="69"/>
      <c r="C62" s="344" t="s">
        <v>291</v>
      </c>
      <c r="D62" s="344"/>
      <c r="E62" s="344"/>
      <c r="F62" s="344"/>
      <c r="G62" s="344"/>
      <c r="H62" s="344"/>
      <c r="I62" s="344"/>
      <c r="J62" s="344"/>
      <c r="K62" s="344"/>
    </row>
    <row r="63" spans="1:11" x14ac:dyDescent="0.25">
      <c r="A63" s="69"/>
      <c r="B63" s="69"/>
      <c r="C63" s="131" t="s">
        <v>213</v>
      </c>
      <c r="D63" s="131" t="s">
        <v>213</v>
      </c>
      <c r="E63" s="132"/>
      <c r="F63" s="133"/>
      <c r="G63" s="134"/>
      <c r="H63" s="133"/>
      <c r="I63" s="135"/>
      <c r="J63" s="135"/>
      <c r="K63" s="136"/>
    </row>
    <row r="64" spans="1:11" x14ac:dyDescent="0.25">
      <c r="A64" s="69"/>
      <c r="B64" s="69"/>
      <c r="C64" s="137" t="s">
        <v>208</v>
      </c>
      <c r="D64" s="137" t="s">
        <v>208</v>
      </c>
      <c r="E64" s="334" t="s">
        <v>214</v>
      </c>
      <c r="F64" s="335"/>
      <c r="G64" s="335"/>
      <c r="H64" s="335"/>
      <c r="I64" s="335"/>
      <c r="J64" s="335"/>
      <c r="K64" s="336"/>
    </row>
    <row r="65" spans="1:11" x14ac:dyDescent="0.25">
      <c r="A65" s="69"/>
      <c r="B65" s="69"/>
      <c r="C65" s="138" t="s">
        <v>209</v>
      </c>
      <c r="D65" s="138" t="s">
        <v>210</v>
      </c>
      <c r="E65" s="139">
        <v>1</v>
      </c>
      <c r="F65" s="139">
        <v>0.9</v>
      </c>
      <c r="G65" s="139">
        <v>0.8</v>
      </c>
      <c r="H65" s="139">
        <v>0.7</v>
      </c>
      <c r="I65" s="139">
        <v>0.6</v>
      </c>
      <c r="J65" s="139">
        <v>0.5</v>
      </c>
      <c r="K65" s="139">
        <v>0.4</v>
      </c>
    </row>
    <row r="66" spans="1:11" x14ac:dyDescent="0.25">
      <c r="A66" s="69"/>
      <c r="B66" s="69"/>
      <c r="C66" s="140">
        <v>0.01</v>
      </c>
      <c r="D66" s="141">
        <f>C66*43560</f>
        <v>435.6</v>
      </c>
      <c r="E66" s="142">
        <f t="shared" ref="E66:K76" si="0">E$77*$C66/$C$77</f>
        <v>1.8240000000000003E-2</v>
      </c>
      <c r="F66" s="142">
        <f t="shared" si="0"/>
        <v>1.7440000000000001E-2</v>
      </c>
      <c r="G66" s="142">
        <f t="shared" si="0"/>
        <v>1.6420000000000001E-2</v>
      </c>
      <c r="H66" s="142">
        <f t="shared" si="0"/>
        <v>1.532E-2</v>
      </c>
      <c r="I66" s="142">
        <f t="shared" si="0"/>
        <v>1.3100000000000001E-2</v>
      </c>
      <c r="J66" s="142">
        <f t="shared" si="0"/>
        <v>1.206E-2</v>
      </c>
      <c r="K66" s="142">
        <f t="shared" si="0"/>
        <v>9.1999999999999998E-3</v>
      </c>
    </row>
    <row r="67" spans="1:11" x14ac:dyDescent="0.25">
      <c r="A67" s="69"/>
      <c r="B67" s="69"/>
      <c r="C67" s="140">
        <v>0.02</v>
      </c>
      <c r="D67" s="141">
        <f t="shared" ref="D67:D77" si="1">C67*43560</f>
        <v>871.2</v>
      </c>
      <c r="E67" s="142">
        <f t="shared" si="0"/>
        <v>3.6480000000000005E-2</v>
      </c>
      <c r="F67" s="142">
        <f t="shared" si="0"/>
        <v>3.4880000000000001E-2</v>
      </c>
      <c r="G67" s="142">
        <f t="shared" si="0"/>
        <v>3.2840000000000001E-2</v>
      </c>
      <c r="H67" s="142">
        <f t="shared" si="0"/>
        <v>3.0640000000000001E-2</v>
      </c>
      <c r="I67" s="142">
        <f t="shared" si="0"/>
        <v>2.6200000000000001E-2</v>
      </c>
      <c r="J67" s="142">
        <f t="shared" si="0"/>
        <v>2.4119999999999999E-2</v>
      </c>
      <c r="K67" s="142">
        <f t="shared" si="0"/>
        <v>1.84E-2</v>
      </c>
    </row>
    <row r="68" spans="1:11" x14ac:dyDescent="0.25">
      <c r="A68" s="69"/>
      <c r="B68" s="69"/>
      <c r="C68" s="140">
        <v>0.05</v>
      </c>
      <c r="D68" s="141">
        <f t="shared" si="1"/>
        <v>2178</v>
      </c>
      <c r="E68" s="142">
        <f t="shared" si="0"/>
        <v>9.1200000000000003E-2</v>
      </c>
      <c r="F68" s="142">
        <f t="shared" si="0"/>
        <v>8.72E-2</v>
      </c>
      <c r="G68" s="142">
        <f t="shared" si="0"/>
        <v>8.2100000000000006E-2</v>
      </c>
      <c r="H68" s="142">
        <f t="shared" si="0"/>
        <v>7.6600000000000001E-2</v>
      </c>
      <c r="I68" s="142">
        <f t="shared" si="0"/>
        <v>6.5500000000000003E-2</v>
      </c>
      <c r="J68" s="142">
        <f t="shared" si="0"/>
        <v>6.0299999999999999E-2</v>
      </c>
      <c r="K68" s="142">
        <f t="shared" si="0"/>
        <v>4.6000000000000006E-2</v>
      </c>
    </row>
    <row r="69" spans="1:11" x14ac:dyDescent="0.25">
      <c r="A69" s="69"/>
      <c r="B69" s="69"/>
      <c r="C69" s="140">
        <v>0.1</v>
      </c>
      <c r="D69" s="141">
        <f t="shared" si="1"/>
        <v>4356</v>
      </c>
      <c r="E69" s="143">
        <f t="shared" si="0"/>
        <v>0.18240000000000001</v>
      </c>
      <c r="F69" s="143">
        <f t="shared" si="0"/>
        <v>0.1744</v>
      </c>
      <c r="G69" s="143">
        <f t="shared" si="0"/>
        <v>0.16420000000000001</v>
      </c>
      <c r="H69" s="143">
        <f t="shared" si="0"/>
        <v>0.1532</v>
      </c>
      <c r="I69" s="143">
        <f t="shared" si="0"/>
        <v>0.13100000000000001</v>
      </c>
      <c r="J69" s="143">
        <f t="shared" si="0"/>
        <v>0.1206</v>
      </c>
      <c r="K69" s="142">
        <f t="shared" si="0"/>
        <v>9.2000000000000012E-2</v>
      </c>
    </row>
    <row r="70" spans="1:11" x14ac:dyDescent="0.25">
      <c r="A70" s="69"/>
      <c r="B70" s="69"/>
      <c r="C70" s="140">
        <v>0.15</v>
      </c>
      <c r="D70" s="141">
        <f t="shared" si="1"/>
        <v>6534</v>
      </c>
      <c r="E70" s="143">
        <f t="shared" si="0"/>
        <v>0.27360000000000001</v>
      </c>
      <c r="F70" s="143">
        <f t="shared" si="0"/>
        <v>0.2616</v>
      </c>
      <c r="G70" s="143">
        <f t="shared" si="0"/>
        <v>0.24629999999999996</v>
      </c>
      <c r="H70" s="143">
        <f t="shared" si="0"/>
        <v>0.2298</v>
      </c>
      <c r="I70" s="143">
        <f t="shared" si="0"/>
        <v>0.19650000000000001</v>
      </c>
      <c r="J70" s="143">
        <f t="shared" si="0"/>
        <v>0.18089999999999998</v>
      </c>
      <c r="K70" s="143">
        <f t="shared" si="0"/>
        <v>0.13800000000000001</v>
      </c>
    </row>
    <row r="71" spans="1:11" x14ac:dyDescent="0.25">
      <c r="A71" s="69"/>
      <c r="B71" s="69"/>
      <c r="C71" s="140">
        <v>0.2</v>
      </c>
      <c r="D71" s="141">
        <f t="shared" si="1"/>
        <v>8712</v>
      </c>
      <c r="E71" s="143">
        <f t="shared" si="0"/>
        <v>0.36480000000000001</v>
      </c>
      <c r="F71" s="143">
        <f t="shared" si="0"/>
        <v>0.3488</v>
      </c>
      <c r="G71" s="143">
        <f t="shared" si="0"/>
        <v>0.32840000000000003</v>
      </c>
      <c r="H71" s="143">
        <f t="shared" si="0"/>
        <v>0.30640000000000001</v>
      </c>
      <c r="I71" s="143">
        <f t="shared" si="0"/>
        <v>0.26200000000000001</v>
      </c>
      <c r="J71" s="143">
        <f t="shared" si="0"/>
        <v>0.2412</v>
      </c>
      <c r="K71" s="143">
        <f t="shared" si="0"/>
        <v>0.18400000000000002</v>
      </c>
    </row>
    <row r="72" spans="1:11" x14ac:dyDescent="0.25">
      <c r="A72" s="69"/>
      <c r="B72" s="69"/>
      <c r="C72" s="140">
        <v>0.25</v>
      </c>
      <c r="D72" s="141">
        <f t="shared" si="1"/>
        <v>10890</v>
      </c>
      <c r="E72" s="143">
        <f t="shared" si="0"/>
        <v>0.45600000000000002</v>
      </c>
      <c r="F72" s="143">
        <f t="shared" si="0"/>
        <v>0.436</v>
      </c>
      <c r="G72" s="143">
        <f t="shared" si="0"/>
        <v>0.41049999999999998</v>
      </c>
      <c r="H72" s="143">
        <f t="shared" si="0"/>
        <v>0.38300000000000001</v>
      </c>
      <c r="I72" s="143">
        <f t="shared" si="0"/>
        <v>0.32750000000000001</v>
      </c>
      <c r="J72" s="143">
        <f t="shared" si="0"/>
        <v>0.30149999999999999</v>
      </c>
      <c r="K72" s="143">
        <f t="shared" si="0"/>
        <v>0.23</v>
      </c>
    </row>
    <row r="73" spans="1:11" x14ac:dyDescent="0.25">
      <c r="A73" s="69"/>
      <c r="B73" s="69"/>
      <c r="C73" s="140">
        <v>0.3</v>
      </c>
      <c r="D73" s="141">
        <f t="shared" si="1"/>
        <v>13068</v>
      </c>
      <c r="E73" s="143">
        <f t="shared" si="0"/>
        <v>0.54720000000000002</v>
      </c>
      <c r="F73" s="143">
        <f t="shared" si="0"/>
        <v>0.5232</v>
      </c>
      <c r="G73" s="143">
        <f t="shared" si="0"/>
        <v>0.49259999999999993</v>
      </c>
      <c r="H73" s="143">
        <f t="shared" si="0"/>
        <v>0.45960000000000001</v>
      </c>
      <c r="I73" s="143">
        <f t="shared" si="0"/>
        <v>0.39300000000000002</v>
      </c>
      <c r="J73" s="143">
        <f t="shared" si="0"/>
        <v>0.36179999999999995</v>
      </c>
      <c r="K73" s="143">
        <f t="shared" si="0"/>
        <v>0.27600000000000002</v>
      </c>
    </row>
    <row r="74" spans="1:11" x14ac:dyDescent="0.25">
      <c r="A74" s="69"/>
      <c r="B74" s="69"/>
      <c r="C74" s="140">
        <v>0.35</v>
      </c>
      <c r="D74" s="141">
        <f t="shared" si="1"/>
        <v>15245.999999999998</v>
      </c>
      <c r="E74" s="143">
        <f t="shared" si="0"/>
        <v>0.63839999999999997</v>
      </c>
      <c r="F74" s="143">
        <f t="shared" si="0"/>
        <v>0.61039999999999994</v>
      </c>
      <c r="G74" s="143">
        <f t="shared" si="0"/>
        <v>0.57469999999999988</v>
      </c>
      <c r="H74" s="143">
        <f t="shared" si="0"/>
        <v>0.53620000000000001</v>
      </c>
      <c r="I74" s="143">
        <f t="shared" si="0"/>
        <v>0.45849999999999996</v>
      </c>
      <c r="J74" s="143">
        <f t="shared" si="0"/>
        <v>0.42209999999999998</v>
      </c>
      <c r="K74" s="143">
        <f t="shared" si="0"/>
        <v>0.32200000000000001</v>
      </c>
    </row>
    <row r="75" spans="1:11" x14ac:dyDescent="0.25">
      <c r="A75" s="69"/>
      <c r="B75" s="69"/>
      <c r="C75" s="140">
        <v>0.4</v>
      </c>
      <c r="D75" s="141">
        <f t="shared" si="1"/>
        <v>17424</v>
      </c>
      <c r="E75" s="143">
        <f t="shared" si="0"/>
        <v>0.72960000000000003</v>
      </c>
      <c r="F75" s="143">
        <f t="shared" si="0"/>
        <v>0.6976</v>
      </c>
      <c r="G75" s="143">
        <f t="shared" si="0"/>
        <v>0.65680000000000005</v>
      </c>
      <c r="H75" s="143">
        <f t="shared" si="0"/>
        <v>0.61280000000000001</v>
      </c>
      <c r="I75" s="143">
        <f t="shared" si="0"/>
        <v>0.52400000000000002</v>
      </c>
      <c r="J75" s="143">
        <f t="shared" si="0"/>
        <v>0.4824</v>
      </c>
      <c r="K75" s="143">
        <f t="shared" si="0"/>
        <v>0.36800000000000005</v>
      </c>
    </row>
    <row r="76" spans="1:11" x14ac:dyDescent="0.25">
      <c r="A76" s="69"/>
      <c r="B76" s="69"/>
      <c r="C76" s="140">
        <v>0.45</v>
      </c>
      <c r="D76" s="141">
        <f t="shared" si="1"/>
        <v>19602</v>
      </c>
      <c r="E76" s="143">
        <f t="shared" si="0"/>
        <v>0.82080000000000009</v>
      </c>
      <c r="F76" s="143">
        <f t="shared" si="0"/>
        <v>0.78480000000000005</v>
      </c>
      <c r="G76" s="143">
        <f t="shared" si="0"/>
        <v>0.7389</v>
      </c>
      <c r="H76" s="143">
        <f t="shared" si="0"/>
        <v>0.68940000000000001</v>
      </c>
      <c r="I76" s="143">
        <f t="shared" si="0"/>
        <v>0.58950000000000002</v>
      </c>
      <c r="J76" s="143">
        <f t="shared" si="0"/>
        <v>0.54269999999999996</v>
      </c>
      <c r="K76" s="143">
        <f t="shared" si="0"/>
        <v>0.41400000000000003</v>
      </c>
    </row>
    <row r="77" spans="1:11" x14ac:dyDescent="0.25">
      <c r="A77" s="69"/>
      <c r="B77" s="69"/>
      <c r="C77" s="140">
        <v>0.5</v>
      </c>
      <c r="D77" s="141">
        <f t="shared" si="1"/>
        <v>21780</v>
      </c>
      <c r="E77" s="143">
        <v>0.91200000000000003</v>
      </c>
      <c r="F77" s="143">
        <v>0.872</v>
      </c>
      <c r="G77" s="143">
        <v>0.82099999999999995</v>
      </c>
      <c r="H77" s="143">
        <v>0.76600000000000001</v>
      </c>
      <c r="I77" s="143">
        <v>0.65500000000000003</v>
      </c>
      <c r="J77" s="143">
        <v>0.60299999999999998</v>
      </c>
      <c r="K77" s="143">
        <v>0.46</v>
      </c>
    </row>
    <row r="78" spans="1:11" x14ac:dyDescent="0.25">
      <c r="A78" s="69"/>
      <c r="B78" s="69"/>
      <c r="C78" s="144"/>
      <c r="D78" s="144"/>
      <c r="E78" s="145"/>
      <c r="F78" s="146"/>
      <c r="G78" s="146"/>
      <c r="H78" s="146"/>
      <c r="I78" s="147"/>
      <c r="J78" s="147"/>
      <c r="K78" s="147"/>
    </row>
    <row r="79" spans="1:11" x14ac:dyDescent="0.25">
      <c r="A79" s="69"/>
      <c r="B79" s="69"/>
      <c r="C79" s="148"/>
      <c r="D79" s="149" t="s">
        <v>257</v>
      </c>
      <c r="E79" s="150">
        <v>99</v>
      </c>
      <c r="F79" s="150">
        <v>98</v>
      </c>
      <c r="G79" s="150">
        <v>97</v>
      </c>
      <c r="H79" s="150">
        <v>96</v>
      </c>
      <c r="I79" s="150">
        <v>94</v>
      </c>
      <c r="J79" s="150">
        <v>93</v>
      </c>
      <c r="K79" s="150">
        <v>90</v>
      </c>
    </row>
    <row r="80" spans="1:11" x14ac:dyDescent="0.25">
      <c r="A80" s="69"/>
      <c r="B80" s="69"/>
      <c r="C80" s="333" t="s">
        <v>211</v>
      </c>
      <c r="D80" s="333"/>
      <c r="E80" s="333"/>
      <c r="F80" s="333"/>
      <c r="G80" s="333"/>
      <c r="H80" s="333"/>
      <c r="I80" s="333"/>
      <c r="J80" s="333"/>
      <c r="K80" s="333"/>
    </row>
    <row r="81" spans="1:19" x14ac:dyDescent="0.25">
      <c r="A81" s="69"/>
      <c r="B81" s="69"/>
      <c r="C81" s="332" t="s">
        <v>212</v>
      </c>
      <c r="D81" s="332"/>
      <c r="E81" s="332"/>
      <c r="F81" s="332"/>
      <c r="G81" s="332"/>
      <c r="H81" s="332"/>
      <c r="I81" s="332"/>
      <c r="J81" s="332"/>
      <c r="K81" s="332"/>
    </row>
    <row r="82" spans="1:19" x14ac:dyDescent="0.25">
      <c r="A82" s="69"/>
      <c r="B82" s="69"/>
      <c r="C82" s="151"/>
      <c r="D82" s="151"/>
      <c r="E82" s="151"/>
      <c r="F82" s="151"/>
      <c r="G82" s="151"/>
      <c r="H82" s="151"/>
      <c r="I82" s="151"/>
      <c r="J82" s="151"/>
      <c r="K82" s="151"/>
    </row>
    <row r="83" spans="1:19" x14ac:dyDescent="0.25">
      <c r="A83" s="50" t="s">
        <v>255</v>
      </c>
      <c r="B83" s="57"/>
      <c r="C83" s="152"/>
      <c r="D83" s="152"/>
      <c r="E83" s="152"/>
      <c r="F83" s="152"/>
      <c r="G83" s="152"/>
      <c r="H83" s="152"/>
      <c r="I83" s="152"/>
      <c r="J83" s="152"/>
      <c r="K83" s="152"/>
    </row>
    <row r="84" spans="1:19" ht="27" customHeight="1" x14ac:dyDescent="0.25">
      <c r="A84" s="331" t="s">
        <v>267</v>
      </c>
      <c r="B84" s="331"/>
      <c r="C84" s="331"/>
      <c r="D84" s="331"/>
      <c r="E84" s="331"/>
      <c r="F84" s="331"/>
      <c r="G84" s="331"/>
      <c r="H84" s="331"/>
      <c r="I84" s="331"/>
      <c r="J84" s="331"/>
      <c r="K84" s="331"/>
    </row>
    <row r="85" spans="1:19" ht="12.6" thickBot="1" x14ac:dyDescent="0.3"/>
    <row r="86" spans="1:19" ht="14.4" x14ac:dyDescent="0.3">
      <c r="A86" s="43" t="s">
        <v>258</v>
      </c>
      <c r="B86" s="43"/>
      <c r="C86" s="43"/>
      <c r="D86" s="43"/>
      <c r="E86" s="43"/>
      <c r="F86" s="43"/>
      <c r="G86" s="43"/>
      <c r="H86" s="43"/>
      <c r="I86" s="43"/>
      <c r="J86" s="43"/>
      <c r="K86" s="43"/>
    </row>
    <row r="87" spans="1:19" ht="14.4" x14ac:dyDescent="0.3">
      <c r="A87" s="44" t="s">
        <v>145</v>
      </c>
      <c r="B87" s="44"/>
      <c r="C87" s="44"/>
      <c r="D87" s="44"/>
      <c r="E87" s="44"/>
      <c r="F87" s="44"/>
      <c r="G87" s="44"/>
      <c r="H87" s="44"/>
      <c r="I87" s="44"/>
      <c r="J87" s="44"/>
      <c r="K87" s="45" t="str">
        <f>'CL_1 - Site Screening'!J70</f>
        <v>IDALS: Issue Date: 09/24/2021</v>
      </c>
    </row>
    <row r="93" spans="1:19" x14ac:dyDescent="0.25">
      <c r="N93" s="10"/>
      <c r="O93" s="10"/>
      <c r="P93" s="10"/>
      <c r="Q93" s="10"/>
      <c r="R93" s="10"/>
      <c r="S93" s="10"/>
    </row>
  </sheetData>
  <sheetProtection algorithmName="SHA-512" hashValue="/LRmnPU1l6dEbczFYt5jOLFQFsWBo1jniWSdrjv2LA9RW2Ply/iRHCTmvjU+Tt0dhLNtyVvR3PU4I0qMtSBN7Q==" saltValue="+ggJep23zofYtuxi+ceurQ==" spinCount="100000" sheet="1" selectLockedCells="1"/>
  <mergeCells count="19">
    <mergeCell ref="U1:Z1"/>
    <mergeCell ref="A1:K1"/>
    <mergeCell ref="B2:E2"/>
    <mergeCell ref="A5:K5"/>
    <mergeCell ref="C7:F7"/>
    <mergeCell ref="H13:K13"/>
    <mergeCell ref="H15:J15"/>
    <mergeCell ref="U13:Z14"/>
    <mergeCell ref="U26:Z27"/>
    <mergeCell ref="C62:K62"/>
    <mergeCell ref="A45:H45"/>
    <mergeCell ref="A13:G13"/>
    <mergeCell ref="A84:K84"/>
    <mergeCell ref="C81:K81"/>
    <mergeCell ref="C80:K80"/>
    <mergeCell ref="E64:K64"/>
    <mergeCell ref="J25:K25"/>
    <mergeCell ref="A53:D53"/>
    <mergeCell ref="A59:B60"/>
  </mergeCells>
  <conditionalFormatting sqref="J29:J30">
    <cfRule type="cellIs" dxfId="25" priority="17" operator="equal">
      <formula>"!"</formula>
    </cfRule>
    <cfRule type="cellIs" dxfId="24" priority="18" operator="equal">
      <formula>"OK"</formula>
    </cfRule>
  </conditionalFormatting>
  <conditionalFormatting sqref="J39">
    <cfRule type="cellIs" dxfId="23" priority="10" operator="equal">
      <formula>"NA"</formula>
    </cfRule>
    <cfRule type="cellIs" dxfId="22" priority="15" operator="equal">
      <formula>"!"</formula>
    </cfRule>
    <cfRule type="cellIs" dxfId="21" priority="16" operator="equal">
      <formula>"OK"</formula>
    </cfRule>
  </conditionalFormatting>
  <conditionalFormatting sqref="J43">
    <cfRule type="cellIs" dxfId="20" priority="7" operator="equal">
      <formula>"NA"</formula>
    </cfRule>
    <cfRule type="cellIs" dxfId="19" priority="8" operator="equal">
      <formula>"!"</formula>
    </cfRule>
    <cfRule type="cellIs" dxfId="18" priority="9" operator="equal">
      <formula>"OK"</formula>
    </cfRule>
  </conditionalFormatting>
  <conditionalFormatting sqref="J47">
    <cfRule type="cellIs" dxfId="17" priority="4" operator="equal">
      <formula>"NA"</formula>
    </cfRule>
    <cfRule type="cellIs" dxfId="16" priority="5" operator="equal">
      <formula>"!"</formula>
    </cfRule>
    <cfRule type="cellIs" dxfId="15" priority="6" operator="equal">
      <formula>"OK"</formula>
    </cfRule>
  </conditionalFormatting>
  <conditionalFormatting sqref="K55">
    <cfRule type="cellIs" dxfId="14" priority="1" operator="equal">
      <formula>"NA"</formula>
    </cfRule>
    <cfRule type="cellIs" dxfId="13" priority="2" operator="equal">
      <formula>"!"</formula>
    </cfRule>
    <cfRule type="cellIs" dxfId="12" priority="3" operator="equal">
      <formula>"OK"</formula>
    </cfRule>
  </conditionalFormatting>
  <printOptions horizontalCentered="1" verticalCentered="1"/>
  <pageMargins left="0.25" right="0.25" top="0.75" bottom="0.75" header="0.3" footer="0.3"/>
  <pageSetup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EA26-092D-44BE-8368-3E914EF5074A}">
  <sheetPr>
    <tabColor theme="9" tint="0.59999389629810485"/>
    <pageSetUpPr fitToPage="1"/>
  </sheetPr>
  <dimension ref="A1:I48"/>
  <sheetViews>
    <sheetView view="pageBreakPreview" zoomScaleNormal="100" zoomScaleSheetLayoutView="100" workbookViewId="0">
      <selection activeCell="C9" sqref="C9"/>
    </sheetView>
  </sheetViews>
  <sheetFormatPr defaultColWidth="8.875" defaultRowHeight="12" x14ac:dyDescent="0.25"/>
  <cols>
    <col min="1" max="5" width="8.875" style="27"/>
    <col min="6" max="8" width="27.75" style="27" customWidth="1"/>
    <col min="9" max="9" width="11.625" style="27" customWidth="1"/>
    <col min="10" max="16384" width="8.875" style="27"/>
  </cols>
  <sheetData>
    <row r="1" spans="1:9" ht="13.8" x14ac:dyDescent="0.3">
      <c r="A1" s="319" t="s">
        <v>154</v>
      </c>
      <c r="B1" s="319"/>
      <c r="C1" s="319"/>
      <c r="D1" s="319"/>
      <c r="E1" s="319"/>
      <c r="F1" s="319"/>
      <c r="G1" s="319"/>
      <c r="H1" s="319"/>
      <c r="I1" s="319"/>
    </row>
    <row r="2" spans="1:9" ht="13.8" x14ac:dyDescent="0.3">
      <c r="A2" s="319" t="s">
        <v>320</v>
      </c>
      <c r="B2" s="319"/>
      <c r="C2" s="319"/>
      <c r="D2" s="319"/>
      <c r="E2" s="319"/>
      <c r="F2" s="319"/>
      <c r="G2" s="319"/>
      <c r="H2" s="319"/>
      <c r="I2" s="319"/>
    </row>
    <row r="3" spans="1:9" x14ac:dyDescent="0.25">
      <c r="A3" s="27" t="s">
        <v>91</v>
      </c>
      <c r="I3" s="47">
        <f ca="1">'CL_1 - Site Screening'!G5</f>
        <v>45937</v>
      </c>
    </row>
    <row r="4" spans="1:9" x14ac:dyDescent="0.25">
      <c r="A4" s="48"/>
      <c r="B4" s="48"/>
      <c r="C4" s="48"/>
      <c r="D4" s="48"/>
      <c r="E4" s="48"/>
      <c r="F4" s="48"/>
      <c r="G4" s="48"/>
      <c r="H4" s="48"/>
    </row>
    <row r="5" spans="1:9" s="28" customFormat="1" ht="3.6" customHeight="1" x14ac:dyDescent="0.25">
      <c r="A5" s="49"/>
      <c r="B5" s="49"/>
      <c r="C5" s="49"/>
      <c r="D5" s="49"/>
      <c r="E5" s="49"/>
      <c r="F5" s="49"/>
      <c r="G5" s="49"/>
      <c r="H5" s="49"/>
    </row>
    <row r="6" spans="1:9" x14ac:dyDescent="0.25">
      <c r="A6" s="153" t="s">
        <v>194</v>
      </c>
      <c r="B6" s="153"/>
      <c r="C6" s="153"/>
      <c r="D6" s="153"/>
      <c r="E6" s="153"/>
      <c r="F6" s="154"/>
      <c r="G6" s="154"/>
      <c r="H6" s="154"/>
      <c r="I6" s="155"/>
    </row>
    <row r="7" spans="1:9" x14ac:dyDescent="0.25">
      <c r="A7" s="28"/>
      <c r="B7" s="28"/>
      <c r="C7" s="28"/>
      <c r="D7" s="28"/>
      <c r="E7" s="28"/>
      <c r="F7" s="156"/>
      <c r="G7" s="156"/>
      <c r="H7" s="156"/>
      <c r="I7" s="157"/>
    </row>
    <row r="8" spans="1:9" ht="14.4" x14ac:dyDescent="0.3">
      <c r="A8" s="158" t="s">
        <v>259</v>
      </c>
      <c r="B8" s="158"/>
      <c r="C8" s="158"/>
      <c r="D8" s="158"/>
      <c r="E8" s="158"/>
      <c r="F8" s="159"/>
      <c r="G8" s="159"/>
      <c r="H8" s="159"/>
      <c r="I8" s="160"/>
    </row>
    <row r="9" spans="1:9" ht="14.4" x14ac:dyDescent="0.3">
      <c r="A9" s="158"/>
      <c r="B9" s="158" t="s">
        <v>195</v>
      </c>
      <c r="C9" s="161"/>
      <c r="D9" s="158" t="s">
        <v>196</v>
      </c>
      <c r="E9" s="161"/>
      <c r="F9" s="162">
        <f>'DWS - Report Form'!D15</f>
        <v>0</v>
      </c>
      <c r="G9" s="163" t="s">
        <v>9</v>
      </c>
      <c r="H9" s="159"/>
      <c r="I9" s="160"/>
    </row>
    <row r="10" spans="1:9" ht="14.4" x14ac:dyDescent="0.3">
      <c r="A10" s="158"/>
      <c r="B10" s="158"/>
      <c r="C10" s="158"/>
      <c r="D10" s="158"/>
      <c r="E10" s="158"/>
      <c r="F10" s="159"/>
      <c r="G10" s="159"/>
      <c r="H10" s="159"/>
      <c r="I10" s="160"/>
    </row>
    <row r="11" spans="1:9" ht="14.4" x14ac:dyDescent="0.3">
      <c r="A11" s="158" t="s">
        <v>292</v>
      </c>
      <c r="B11" s="158"/>
      <c r="C11" s="158"/>
      <c r="D11" s="158"/>
      <c r="E11" s="158"/>
      <c r="F11" s="159"/>
      <c r="G11" s="159"/>
      <c r="H11" s="159"/>
      <c r="I11" s="160"/>
    </row>
    <row r="12" spans="1:9" ht="14.4" x14ac:dyDescent="0.3">
      <c r="A12" s="158"/>
      <c r="B12" s="158" t="s">
        <v>195</v>
      </c>
      <c r="C12" s="161"/>
      <c r="D12" s="158" t="s">
        <v>196</v>
      </c>
      <c r="E12" s="161"/>
      <c r="F12" s="164">
        <f>'DWS - Report Form'!E15/100</f>
        <v>0</v>
      </c>
      <c r="G12" s="159"/>
      <c r="H12" s="159"/>
      <c r="I12" s="160"/>
    </row>
    <row r="13" spans="1:9" ht="14.4" x14ac:dyDescent="0.3">
      <c r="A13" s="158"/>
      <c r="B13" s="158"/>
      <c r="C13" s="158"/>
      <c r="D13" s="158"/>
      <c r="E13" s="158"/>
      <c r="F13" s="159"/>
      <c r="G13" s="159"/>
      <c r="H13" s="159"/>
      <c r="I13" s="160"/>
    </row>
    <row r="14" spans="1:9" ht="14.4" x14ac:dyDescent="0.3">
      <c r="A14" s="158" t="s">
        <v>197</v>
      </c>
      <c r="B14" s="158"/>
      <c r="C14" s="158"/>
      <c r="D14" s="158"/>
      <c r="E14" s="158"/>
      <c r="F14" s="159"/>
      <c r="G14" s="159"/>
      <c r="H14" s="159"/>
      <c r="I14" s="160"/>
    </row>
    <row r="15" spans="1:9" ht="14.4" x14ac:dyDescent="0.3">
      <c r="A15" s="158"/>
      <c r="B15" s="352"/>
      <c r="C15" s="353"/>
      <c r="D15" s="165"/>
      <c r="E15" s="165"/>
      <c r="F15" s="166">
        <f>'DWS - Report Form'!G15</f>
        <v>0</v>
      </c>
      <c r="G15" s="163" t="s">
        <v>260</v>
      </c>
      <c r="H15" s="159"/>
      <c r="I15" s="160"/>
    </row>
    <row r="16" spans="1:9" ht="14.4" x14ac:dyDescent="0.3">
      <c r="A16" s="158"/>
      <c r="B16" s="158"/>
      <c r="C16" s="158"/>
      <c r="D16" s="158"/>
      <c r="E16" s="158"/>
      <c r="F16" s="159"/>
      <c r="G16" s="159"/>
      <c r="H16" s="159"/>
      <c r="I16" s="160"/>
    </row>
    <row r="17" spans="1:9" ht="14.4" x14ac:dyDescent="0.3">
      <c r="A17" s="158" t="s">
        <v>322</v>
      </c>
      <c r="B17" s="158"/>
      <c r="C17" s="158"/>
      <c r="D17" s="158"/>
      <c r="E17" s="158"/>
      <c r="F17" s="159"/>
      <c r="G17" s="159"/>
      <c r="H17" s="159"/>
      <c r="I17" s="160"/>
    </row>
    <row r="18" spans="1:9" ht="14.4" x14ac:dyDescent="0.3">
      <c r="A18" s="158"/>
      <c r="B18" s="158"/>
      <c r="C18" s="158"/>
      <c r="D18" s="158"/>
      <c r="E18" s="158"/>
      <c r="F18" s="167" t="e">
        <f>'DWS - Report Form'!J28/('DWS - Report Form'!C15*'DWS - Report Form'!E15/100)</f>
        <v>#DIV/0!</v>
      </c>
      <c r="G18" s="163" t="s">
        <v>261</v>
      </c>
      <c r="H18" s="159"/>
      <c r="I18" s="160"/>
    </row>
    <row r="19" spans="1:9" ht="14.4" x14ac:dyDescent="0.3">
      <c r="A19" s="158"/>
      <c r="B19" s="158"/>
      <c r="C19" s="158"/>
      <c r="D19" s="158"/>
      <c r="E19" s="158"/>
      <c r="F19" s="159"/>
      <c r="G19" s="159"/>
      <c r="H19" s="159"/>
      <c r="I19" s="160"/>
    </row>
    <row r="20" spans="1:9" ht="14.4" x14ac:dyDescent="0.3">
      <c r="A20" s="158" t="s">
        <v>262</v>
      </c>
      <c r="B20" s="158"/>
      <c r="C20" s="158"/>
      <c r="D20" s="158"/>
      <c r="E20" s="158"/>
      <c r="F20" s="159"/>
      <c r="G20" s="159"/>
      <c r="H20" s="159"/>
      <c r="I20" s="160"/>
    </row>
    <row r="21" spans="1:9" ht="14.4" x14ac:dyDescent="0.3">
      <c r="A21" s="158"/>
      <c r="B21" s="158" t="s">
        <v>195</v>
      </c>
      <c r="C21" s="161"/>
      <c r="D21" s="158" t="s">
        <v>196</v>
      </c>
      <c r="E21" s="161"/>
      <c r="F21" s="159"/>
      <c r="G21" s="159"/>
      <c r="H21" s="159"/>
      <c r="I21" s="160"/>
    </row>
    <row r="22" spans="1:9" ht="14.4" x14ac:dyDescent="0.3">
      <c r="A22" s="158"/>
      <c r="B22" s="158"/>
      <c r="C22" s="158"/>
      <c r="D22" s="158"/>
      <c r="E22" s="158"/>
      <c r="F22" s="159"/>
      <c r="G22" s="159"/>
      <c r="H22" s="159"/>
      <c r="I22" s="160"/>
    </row>
    <row r="23" spans="1:9" ht="14.4" x14ac:dyDescent="0.3">
      <c r="A23" s="158" t="s">
        <v>263</v>
      </c>
      <c r="B23" s="158"/>
      <c r="C23" s="158"/>
      <c r="D23" s="158"/>
      <c r="E23" s="158"/>
      <c r="F23" s="159"/>
      <c r="G23" s="159"/>
      <c r="H23" s="159"/>
      <c r="I23" s="160"/>
    </row>
    <row r="24" spans="1:9" ht="14.4" x14ac:dyDescent="0.3">
      <c r="A24" s="158"/>
      <c r="B24" s="158" t="s">
        <v>195</v>
      </c>
      <c r="C24" s="161"/>
      <c r="D24" s="158" t="s">
        <v>196</v>
      </c>
      <c r="E24" s="161"/>
      <c r="F24" s="168">
        <f>MAX('DWS - Report Form'!I39,'DWS - Report Form'!I43,'DWS - Report Form'!I47)</f>
        <v>0</v>
      </c>
      <c r="G24" s="163" t="s">
        <v>260</v>
      </c>
      <c r="H24" s="159"/>
      <c r="I24" s="160"/>
    </row>
    <row r="25" spans="1:9" ht="14.4" x14ac:dyDescent="0.3">
      <c r="A25" s="158"/>
      <c r="B25" s="158"/>
      <c r="C25" s="158"/>
      <c r="D25" s="158"/>
      <c r="E25" s="158"/>
      <c r="F25" s="159"/>
      <c r="G25" s="159"/>
      <c r="H25" s="159"/>
      <c r="I25" s="160"/>
    </row>
    <row r="26" spans="1:9" ht="14.4" x14ac:dyDescent="0.3">
      <c r="A26" s="158" t="s">
        <v>293</v>
      </c>
      <c r="B26" s="158"/>
      <c r="C26" s="158"/>
      <c r="D26" s="158"/>
      <c r="E26" s="158"/>
      <c r="F26" s="159"/>
      <c r="G26" s="159"/>
      <c r="H26" s="159"/>
      <c r="I26" s="160"/>
    </row>
    <row r="27" spans="1:9" ht="14.4" x14ac:dyDescent="0.3">
      <c r="A27" s="158"/>
      <c r="B27" s="158" t="s">
        <v>195</v>
      </c>
      <c r="C27" s="161"/>
      <c r="D27" s="158" t="s">
        <v>196</v>
      </c>
      <c r="E27" s="161"/>
      <c r="F27" s="163" t="s">
        <v>294</v>
      </c>
      <c r="G27" s="159"/>
      <c r="H27" s="159"/>
      <c r="I27" s="160"/>
    </row>
    <row r="28" spans="1:9" ht="14.4" x14ac:dyDescent="0.3">
      <c r="A28" s="158"/>
      <c r="B28" s="158"/>
      <c r="C28" s="158"/>
      <c r="D28" s="158"/>
      <c r="E28" s="158"/>
      <c r="F28" s="159"/>
      <c r="G28" s="159"/>
      <c r="H28" s="159"/>
      <c r="I28" s="160"/>
    </row>
    <row r="29" spans="1:9" ht="14.4" x14ac:dyDescent="0.3">
      <c r="A29" s="158" t="s">
        <v>199</v>
      </c>
      <c r="B29" s="158"/>
      <c r="C29" s="158"/>
      <c r="D29" s="158"/>
      <c r="E29" s="158"/>
      <c r="F29" s="159"/>
      <c r="G29" s="159"/>
      <c r="H29" s="159"/>
      <c r="I29" s="160"/>
    </row>
    <row r="30" spans="1:9" ht="14.4" x14ac:dyDescent="0.3">
      <c r="A30" s="158"/>
      <c r="B30" s="354"/>
      <c r="C30" s="354"/>
      <c r="D30" s="354"/>
      <c r="E30" s="354"/>
      <c r="F30" s="354"/>
      <c r="G30" s="354"/>
      <c r="H30" s="354"/>
      <c r="I30" s="354"/>
    </row>
    <row r="31" spans="1:9" ht="14.4" x14ac:dyDescent="0.3">
      <c r="A31" s="158"/>
      <c r="B31" s="354"/>
      <c r="C31" s="354"/>
      <c r="D31" s="354"/>
      <c r="E31" s="354"/>
      <c r="F31" s="354"/>
      <c r="G31" s="354"/>
      <c r="H31" s="354"/>
      <c r="I31" s="354"/>
    </row>
    <row r="32" spans="1:9" ht="14.4" x14ac:dyDescent="0.3">
      <c r="A32" s="158"/>
      <c r="B32" s="158"/>
      <c r="C32" s="158"/>
      <c r="D32" s="158"/>
      <c r="E32" s="158"/>
      <c r="F32" s="159"/>
      <c r="G32" s="159"/>
      <c r="H32" s="159"/>
      <c r="I32" s="160"/>
    </row>
    <row r="33" spans="1:9" ht="14.4" x14ac:dyDescent="0.3">
      <c r="A33" s="158" t="s">
        <v>198</v>
      </c>
      <c r="B33" s="158"/>
      <c r="C33" s="158"/>
      <c r="D33" s="158"/>
      <c r="E33" s="158"/>
      <c r="F33" s="159"/>
      <c r="G33" s="159"/>
      <c r="H33" s="159"/>
      <c r="I33" s="160"/>
    </row>
    <row r="34" spans="1:9" ht="14.4" x14ac:dyDescent="0.3">
      <c r="A34" s="158"/>
      <c r="B34" s="354"/>
      <c r="C34" s="354"/>
      <c r="D34" s="354"/>
      <c r="E34" s="354"/>
      <c r="F34" s="354"/>
      <c r="G34" s="354"/>
      <c r="H34" s="354"/>
      <c r="I34" s="354"/>
    </row>
    <row r="35" spans="1:9" ht="14.4" x14ac:dyDescent="0.3">
      <c r="A35" s="158"/>
      <c r="B35" s="354"/>
      <c r="C35" s="354"/>
      <c r="D35" s="354"/>
      <c r="E35" s="354"/>
      <c r="F35" s="354"/>
      <c r="G35" s="354"/>
      <c r="H35" s="354"/>
      <c r="I35" s="354"/>
    </row>
    <row r="36" spans="1:9" ht="14.4" x14ac:dyDescent="0.3">
      <c r="A36" s="158"/>
      <c r="B36" s="158"/>
      <c r="C36" s="158"/>
      <c r="D36" s="158"/>
      <c r="E36" s="158"/>
      <c r="F36" s="159"/>
      <c r="G36" s="159"/>
      <c r="H36" s="159"/>
      <c r="I36" s="160"/>
    </row>
    <row r="37" spans="1:9" ht="14.4" x14ac:dyDescent="0.3">
      <c r="A37" s="169" t="s">
        <v>295</v>
      </c>
      <c r="B37" s="158"/>
      <c r="C37" s="158"/>
      <c r="D37" s="158"/>
      <c r="E37" s="158"/>
      <c r="F37" s="159"/>
      <c r="G37" s="159"/>
      <c r="H37" s="159"/>
      <c r="I37" s="160"/>
    </row>
    <row r="38" spans="1:9" ht="14.4" x14ac:dyDescent="0.3">
      <c r="A38" s="170" t="s">
        <v>200</v>
      </c>
      <c r="B38" s="355"/>
      <c r="C38" s="355"/>
      <c r="D38" s="355"/>
      <c r="E38" s="355"/>
      <c r="F38" s="355"/>
      <c r="G38" s="355"/>
      <c r="H38" s="355"/>
      <c r="I38" s="355"/>
    </row>
    <row r="39" spans="1:9" ht="14.4" x14ac:dyDescent="0.3">
      <c r="A39" s="170" t="s">
        <v>200</v>
      </c>
      <c r="B39" s="355"/>
      <c r="C39" s="355"/>
      <c r="D39" s="355"/>
      <c r="E39" s="355"/>
      <c r="F39" s="355"/>
      <c r="G39" s="355"/>
      <c r="H39" s="355"/>
      <c r="I39" s="355"/>
    </row>
    <row r="40" spans="1:9" ht="14.4" x14ac:dyDescent="0.3">
      <c r="A40" s="170" t="s">
        <v>200</v>
      </c>
      <c r="B40" s="355"/>
      <c r="C40" s="355"/>
      <c r="D40" s="355"/>
      <c r="E40" s="355"/>
      <c r="F40" s="355"/>
      <c r="G40" s="355"/>
      <c r="H40" s="355"/>
      <c r="I40" s="355"/>
    </row>
    <row r="41" spans="1:9" ht="14.4" x14ac:dyDescent="0.3">
      <c r="A41" s="170" t="s">
        <v>200</v>
      </c>
      <c r="B41" s="355"/>
      <c r="C41" s="355"/>
      <c r="D41" s="355"/>
      <c r="E41" s="355"/>
      <c r="F41" s="355"/>
      <c r="G41" s="355"/>
      <c r="H41" s="355"/>
      <c r="I41" s="355"/>
    </row>
    <row r="42" spans="1:9" ht="14.4" x14ac:dyDescent="0.3">
      <c r="A42" s="158"/>
      <c r="B42" s="158"/>
      <c r="C42" s="158"/>
      <c r="D42" s="158"/>
      <c r="E42" s="158"/>
      <c r="F42" s="159"/>
      <c r="G42" s="159"/>
      <c r="H42" s="159"/>
      <c r="I42" s="160"/>
    </row>
    <row r="43" spans="1:9" ht="14.4" x14ac:dyDescent="0.3">
      <c r="A43" s="158" t="s">
        <v>201</v>
      </c>
      <c r="B43" s="158"/>
      <c r="C43" s="158"/>
      <c r="D43" s="158"/>
      <c r="E43" s="158"/>
      <c r="F43" s="159"/>
      <c r="G43" s="159"/>
      <c r="H43" s="159"/>
      <c r="I43" s="160"/>
    </row>
    <row r="44" spans="1:9" ht="14.4" x14ac:dyDescent="0.3">
      <c r="A44" s="158"/>
      <c r="B44" s="354"/>
      <c r="C44" s="354"/>
      <c r="D44" s="354"/>
      <c r="E44" s="354"/>
      <c r="F44" s="354"/>
      <c r="G44" s="354"/>
      <c r="H44" s="354"/>
      <c r="I44" s="354"/>
    </row>
    <row r="45" spans="1:9" ht="14.4" x14ac:dyDescent="0.3">
      <c r="A45" s="158"/>
      <c r="B45" s="354"/>
      <c r="C45" s="354"/>
      <c r="D45" s="354"/>
      <c r="E45" s="354"/>
      <c r="F45" s="354"/>
      <c r="G45" s="354"/>
      <c r="H45" s="354"/>
      <c r="I45" s="354"/>
    </row>
    <row r="46" spans="1:9" ht="12.6" thickBot="1" x14ac:dyDescent="0.3"/>
    <row r="47" spans="1:9" ht="14.4" x14ac:dyDescent="0.3">
      <c r="A47" s="43" t="s">
        <v>202</v>
      </c>
      <c r="B47" s="43"/>
      <c r="C47" s="43"/>
      <c r="D47" s="43"/>
      <c r="E47" s="43"/>
      <c r="F47" s="43"/>
      <c r="G47" s="43"/>
      <c r="H47" s="43"/>
      <c r="I47" s="43"/>
    </row>
    <row r="48" spans="1:9" ht="14.4" x14ac:dyDescent="0.3">
      <c r="A48" s="44" t="s">
        <v>147</v>
      </c>
      <c r="B48" s="44"/>
      <c r="C48" s="44"/>
      <c r="D48" s="44"/>
      <c r="E48" s="44"/>
      <c r="F48" s="44"/>
      <c r="G48" s="44"/>
      <c r="H48" s="44"/>
      <c r="I48" s="45" t="str">
        <f>'CL_1 - Site Screening'!J70</f>
        <v>IDALS: Issue Date: 09/24/2021</v>
      </c>
    </row>
  </sheetData>
  <sheetProtection algorithmName="SHA-512" hashValue="UfwN5RKWxy0FyUGsk8HxqcgSh3FA5dXD1l3QnvaM708F7se+Ne3xWJBrB5S+qfMR4qODFeYGiB4N9Vh5TJ8SBg==" saltValue="+BCLuBzAHupOFDAtq35ZDA==" spinCount="100000" sheet="1" selectLockedCells="1"/>
  <mergeCells count="10">
    <mergeCell ref="A1:I1"/>
    <mergeCell ref="A2:I2"/>
    <mergeCell ref="B15:C15"/>
    <mergeCell ref="B44:I45"/>
    <mergeCell ref="B30:I31"/>
    <mergeCell ref="B34:I35"/>
    <mergeCell ref="B38:I38"/>
    <mergeCell ref="B39:I39"/>
    <mergeCell ref="B40:I40"/>
    <mergeCell ref="B41:I41"/>
  </mergeCells>
  <printOptions horizontalCentered="1" verticalCentered="1"/>
  <pageMargins left="0.25" right="0.25" top="0.75" bottom="0.75" header="0.3" footer="0.3"/>
  <pageSetup scale="8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F4444-F280-4799-9824-09E13DE962EC}">
  <sheetPr>
    <tabColor theme="9" tint="0.59999389629810485"/>
    <pageSetUpPr fitToPage="1"/>
  </sheetPr>
  <dimension ref="A1:I49"/>
  <sheetViews>
    <sheetView view="pageBreakPreview" zoomScaleNormal="100" zoomScaleSheetLayoutView="100" workbookViewId="0">
      <selection activeCell="B9" sqref="B9:I9"/>
    </sheetView>
  </sheetViews>
  <sheetFormatPr defaultColWidth="8.875" defaultRowHeight="12" x14ac:dyDescent="0.25"/>
  <cols>
    <col min="1" max="5" width="8.875" style="27"/>
    <col min="6" max="8" width="27.75" style="27" customWidth="1"/>
    <col min="9" max="9" width="11.625" style="27" customWidth="1"/>
    <col min="10" max="16384" width="8.875" style="27"/>
  </cols>
  <sheetData>
    <row r="1" spans="1:9" ht="13.8" x14ac:dyDescent="0.3">
      <c r="A1" s="319" t="s">
        <v>154</v>
      </c>
      <c r="B1" s="319"/>
      <c r="C1" s="319"/>
      <c r="D1" s="319"/>
      <c r="E1" s="319"/>
      <c r="F1" s="319"/>
      <c r="G1" s="319"/>
      <c r="H1" s="319"/>
      <c r="I1" s="319"/>
    </row>
    <row r="2" spans="1:9" ht="13.8" x14ac:dyDescent="0.3">
      <c r="A2" s="319" t="s">
        <v>321</v>
      </c>
      <c r="B2" s="319"/>
      <c r="C2" s="319"/>
      <c r="D2" s="319"/>
      <c r="E2" s="319"/>
      <c r="F2" s="319"/>
      <c r="G2" s="319"/>
      <c r="H2" s="319"/>
      <c r="I2" s="319"/>
    </row>
    <row r="3" spans="1:9" x14ac:dyDescent="0.25">
      <c r="A3" s="27" t="s">
        <v>91</v>
      </c>
      <c r="I3" s="47">
        <f ca="1">'CL_1 - Site Screening'!G5</f>
        <v>45937</v>
      </c>
    </row>
    <row r="4" spans="1:9" x14ac:dyDescent="0.25">
      <c r="A4" s="48"/>
      <c r="B4" s="48"/>
      <c r="C4" s="48"/>
      <c r="D4" s="48"/>
      <c r="E4" s="48"/>
      <c r="F4" s="48"/>
      <c r="G4" s="48"/>
      <c r="H4" s="48"/>
    </row>
    <row r="5" spans="1:9" s="28" customFormat="1" ht="3.6" customHeight="1" x14ac:dyDescent="0.25">
      <c r="A5" s="49"/>
      <c r="B5" s="49"/>
      <c r="C5" s="49"/>
      <c r="D5" s="49"/>
      <c r="E5" s="49"/>
      <c r="F5" s="49"/>
      <c r="G5" s="49"/>
      <c r="H5" s="49"/>
    </row>
    <row r="6" spans="1:9" x14ac:dyDescent="0.25">
      <c r="A6" s="153" t="s">
        <v>194</v>
      </c>
      <c r="B6" s="153"/>
      <c r="C6" s="153"/>
      <c r="D6" s="153"/>
      <c r="E6" s="153"/>
      <c r="F6" s="154"/>
      <c r="G6" s="154"/>
      <c r="H6" s="154"/>
      <c r="I6" s="155"/>
    </row>
    <row r="7" spans="1:9" x14ac:dyDescent="0.25">
      <c r="A7" s="28"/>
      <c r="B7" s="28"/>
      <c r="C7" s="28"/>
      <c r="D7" s="28"/>
      <c r="E7" s="28"/>
      <c r="F7" s="156"/>
      <c r="G7" s="156"/>
      <c r="H7" s="156"/>
      <c r="I7" s="157"/>
    </row>
    <row r="8" spans="1:9" ht="14.4" x14ac:dyDescent="0.3">
      <c r="A8" s="158" t="s">
        <v>204</v>
      </c>
      <c r="B8" s="158"/>
      <c r="C8" s="158"/>
      <c r="D8" s="158"/>
      <c r="E8" s="158"/>
      <c r="F8" s="159"/>
      <c r="G8" s="159"/>
      <c r="H8" s="159"/>
      <c r="I8" s="160"/>
    </row>
    <row r="9" spans="1:9" ht="14.4" x14ac:dyDescent="0.3">
      <c r="A9" s="158"/>
      <c r="B9" s="355"/>
      <c r="C9" s="355"/>
      <c r="D9" s="355"/>
      <c r="E9" s="355"/>
      <c r="F9" s="355"/>
      <c r="G9" s="355"/>
      <c r="H9" s="355"/>
      <c r="I9" s="355"/>
    </row>
    <row r="10" spans="1:9" ht="14.4" x14ac:dyDescent="0.3">
      <c r="A10" s="158"/>
      <c r="B10" s="158"/>
      <c r="C10" s="158"/>
      <c r="D10" s="158"/>
      <c r="E10" s="158"/>
      <c r="F10" s="159"/>
      <c r="G10" s="159"/>
      <c r="H10" s="159"/>
      <c r="I10" s="160"/>
    </row>
    <row r="11" spans="1:9" ht="14.4" x14ac:dyDescent="0.3">
      <c r="A11" s="158" t="s">
        <v>205</v>
      </c>
      <c r="B11" s="158"/>
      <c r="C11" s="158"/>
      <c r="D11" s="158"/>
      <c r="E11" s="158"/>
      <c r="F11" s="159"/>
      <c r="G11" s="159"/>
      <c r="H11" s="159"/>
      <c r="I11" s="160"/>
    </row>
    <row r="12" spans="1:9" ht="14.4" x14ac:dyDescent="0.3">
      <c r="A12" s="158"/>
      <c r="B12" s="158" t="s">
        <v>195</v>
      </c>
      <c r="C12" s="161"/>
      <c r="D12" s="158" t="s">
        <v>196</v>
      </c>
      <c r="E12" s="161"/>
      <c r="F12" s="159"/>
      <c r="G12" s="159"/>
      <c r="H12" s="159"/>
      <c r="I12" s="160"/>
    </row>
    <row r="13" spans="1:9" ht="14.4" x14ac:dyDescent="0.3">
      <c r="A13" s="158"/>
      <c r="B13" s="158"/>
      <c r="C13" s="158"/>
      <c r="D13" s="158"/>
      <c r="E13" s="158"/>
      <c r="F13" s="159"/>
      <c r="G13" s="159"/>
      <c r="H13" s="159"/>
      <c r="I13" s="160"/>
    </row>
    <row r="14" spans="1:9" ht="14.4" x14ac:dyDescent="0.3">
      <c r="A14" s="158"/>
      <c r="B14" s="158" t="s">
        <v>296</v>
      </c>
      <c r="C14" s="158"/>
      <c r="D14" s="158"/>
      <c r="E14" s="158"/>
      <c r="F14" s="159"/>
      <c r="G14" s="159"/>
      <c r="H14" s="159"/>
      <c r="I14" s="160"/>
    </row>
    <row r="15" spans="1:9" ht="14.4" x14ac:dyDescent="0.3">
      <c r="A15" s="158"/>
      <c r="B15" s="355"/>
      <c r="C15" s="355"/>
      <c r="D15" s="355"/>
      <c r="E15" s="355"/>
      <c r="F15" s="355"/>
      <c r="G15" s="355"/>
      <c r="H15" s="355"/>
      <c r="I15" s="355"/>
    </row>
    <row r="16" spans="1:9" ht="14.4" x14ac:dyDescent="0.3">
      <c r="A16" s="158"/>
      <c r="B16" s="355"/>
      <c r="C16" s="355"/>
      <c r="D16" s="355"/>
      <c r="E16" s="355"/>
      <c r="F16" s="355"/>
      <c r="G16" s="355"/>
      <c r="H16" s="355"/>
      <c r="I16" s="355"/>
    </row>
    <row r="17" spans="1:9" ht="14.4" x14ac:dyDescent="0.3">
      <c r="A17" s="158"/>
      <c r="B17" s="158"/>
      <c r="C17" s="158"/>
      <c r="D17" s="158"/>
      <c r="E17" s="158"/>
      <c r="F17" s="159"/>
      <c r="G17" s="159"/>
      <c r="H17" s="159"/>
      <c r="I17" s="160"/>
    </row>
    <row r="18" spans="1:9" ht="14.4" x14ac:dyDescent="0.3">
      <c r="A18" s="158"/>
      <c r="B18" s="158" t="s">
        <v>297</v>
      </c>
      <c r="C18" s="158"/>
      <c r="D18" s="158"/>
      <c r="E18" s="158"/>
      <c r="F18" s="159"/>
      <c r="G18" s="159"/>
      <c r="H18" s="159"/>
      <c r="I18" s="160"/>
    </row>
    <row r="19" spans="1:9" ht="14.4" x14ac:dyDescent="0.3">
      <c r="A19" s="158"/>
      <c r="B19" s="355"/>
      <c r="C19" s="355"/>
      <c r="D19" s="355"/>
      <c r="E19" s="355"/>
      <c r="F19" s="355"/>
      <c r="G19" s="355"/>
      <c r="H19" s="355"/>
      <c r="I19" s="355"/>
    </row>
    <row r="20" spans="1:9" ht="14.4" x14ac:dyDescent="0.3">
      <c r="A20" s="158"/>
      <c r="B20" s="355"/>
      <c r="C20" s="355"/>
      <c r="D20" s="355"/>
      <c r="E20" s="355"/>
      <c r="F20" s="355"/>
      <c r="G20" s="355"/>
      <c r="H20" s="355"/>
      <c r="I20" s="355"/>
    </row>
    <row r="21" spans="1:9" ht="14.4" x14ac:dyDescent="0.3">
      <c r="A21" s="158"/>
      <c r="B21" s="158"/>
      <c r="C21" s="158"/>
      <c r="D21" s="158"/>
      <c r="E21" s="158"/>
      <c r="F21" s="159"/>
      <c r="G21" s="159"/>
      <c r="H21" s="159"/>
      <c r="I21" s="160"/>
    </row>
    <row r="22" spans="1:9" ht="14.4" x14ac:dyDescent="0.3">
      <c r="A22" s="158" t="s">
        <v>298</v>
      </c>
      <c r="B22" s="158"/>
      <c r="C22" s="158"/>
      <c r="D22" s="158"/>
      <c r="E22" s="158"/>
      <c r="F22" s="159"/>
      <c r="G22" s="159"/>
      <c r="H22" s="159"/>
      <c r="I22" s="160"/>
    </row>
    <row r="23" spans="1:9" ht="14.4" x14ac:dyDescent="0.3">
      <c r="A23" s="158"/>
      <c r="B23" s="355"/>
      <c r="C23" s="355"/>
      <c r="D23" s="355"/>
      <c r="E23" s="355"/>
      <c r="F23" s="355"/>
      <c r="G23" s="355"/>
      <c r="H23" s="355"/>
      <c r="I23" s="355"/>
    </row>
    <row r="24" spans="1:9" ht="14.4" x14ac:dyDescent="0.3">
      <c r="A24" s="158"/>
      <c r="B24" s="158"/>
      <c r="C24" s="158"/>
      <c r="D24" s="158"/>
      <c r="E24" s="158"/>
      <c r="F24" s="159"/>
      <c r="G24" s="159"/>
      <c r="H24" s="159"/>
      <c r="I24" s="160"/>
    </row>
    <row r="25" spans="1:9" ht="14.4" x14ac:dyDescent="0.3">
      <c r="A25" s="158" t="s">
        <v>299</v>
      </c>
      <c r="B25" s="158"/>
      <c r="C25" s="158"/>
      <c r="D25" s="158"/>
      <c r="E25" s="158"/>
      <c r="F25" s="159"/>
      <c r="G25" s="159"/>
      <c r="H25" s="159"/>
      <c r="I25" s="160"/>
    </row>
    <row r="26" spans="1:9" ht="14.4" x14ac:dyDescent="0.3">
      <c r="A26" s="158"/>
      <c r="B26" s="355"/>
      <c r="C26" s="355"/>
      <c r="D26" s="355"/>
      <c r="E26" s="355"/>
      <c r="F26" s="355"/>
      <c r="G26" s="355"/>
      <c r="H26" s="355"/>
      <c r="I26" s="355"/>
    </row>
    <row r="27" spans="1:9" ht="14.4" x14ac:dyDescent="0.3">
      <c r="A27" s="158"/>
      <c r="B27" s="158"/>
      <c r="C27" s="158"/>
      <c r="D27" s="158"/>
      <c r="E27" s="158"/>
      <c r="F27" s="159"/>
      <c r="G27" s="159"/>
      <c r="H27" s="159"/>
      <c r="I27" s="160"/>
    </row>
    <row r="28" spans="1:9" ht="14.4" x14ac:dyDescent="0.3">
      <c r="A28" s="158" t="s">
        <v>300</v>
      </c>
      <c r="B28" s="158"/>
      <c r="C28" s="158"/>
      <c r="D28" s="158"/>
      <c r="E28" s="158"/>
      <c r="F28" s="159"/>
      <c r="G28" s="159"/>
      <c r="H28" s="159"/>
      <c r="I28" s="160"/>
    </row>
    <row r="29" spans="1:9" ht="14.4" x14ac:dyDescent="0.3">
      <c r="A29" s="158"/>
      <c r="B29" s="354"/>
      <c r="C29" s="354"/>
      <c r="D29" s="354"/>
      <c r="E29" s="354"/>
      <c r="F29" s="354"/>
      <c r="G29" s="354"/>
      <c r="H29" s="354"/>
      <c r="I29" s="354"/>
    </row>
    <row r="30" spans="1:9" ht="14.4" x14ac:dyDescent="0.3">
      <c r="A30" s="158"/>
      <c r="B30" s="158"/>
      <c r="C30" s="158"/>
      <c r="D30" s="158"/>
      <c r="E30" s="158"/>
      <c r="F30" s="159"/>
      <c r="G30" s="159"/>
      <c r="H30" s="159"/>
      <c r="I30" s="160"/>
    </row>
    <row r="31" spans="1:9" ht="14.4" x14ac:dyDescent="0.3">
      <c r="A31" s="158" t="s">
        <v>301</v>
      </c>
      <c r="B31" s="158"/>
      <c r="C31" s="158"/>
      <c r="D31" s="158"/>
      <c r="E31" s="158"/>
      <c r="F31" s="159"/>
      <c r="G31" s="159"/>
      <c r="H31" s="159"/>
      <c r="I31" s="160"/>
    </row>
    <row r="32" spans="1:9" ht="14.4" x14ac:dyDescent="0.3">
      <c r="A32" s="158"/>
      <c r="B32" s="354"/>
      <c r="C32" s="354"/>
      <c r="D32" s="354"/>
      <c r="E32" s="354"/>
      <c r="F32" s="354"/>
      <c r="G32" s="354"/>
      <c r="H32" s="354"/>
      <c r="I32" s="354"/>
    </row>
    <row r="33" spans="1:9" ht="14.4" x14ac:dyDescent="0.3">
      <c r="A33" s="158"/>
      <c r="B33" s="354"/>
      <c r="C33" s="354"/>
      <c r="D33" s="354"/>
      <c r="E33" s="354"/>
      <c r="F33" s="354"/>
      <c r="G33" s="354"/>
      <c r="H33" s="354"/>
      <c r="I33" s="354"/>
    </row>
    <row r="34" spans="1:9" ht="14.4" x14ac:dyDescent="0.3">
      <c r="A34" s="158"/>
      <c r="B34" s="158"/>
      <c r="C34" s="158"/>
      <c r="D34" s="158"/>
      <c r="E34" s="158"/>
      <c r="F34" s="159"/>
      <c r="G34" s="159"/>
      <c r="H34" s="159"/>
      <c r="I34" s="160"/>
    </row>
    <row r="35" spans="1:9" ht="14.4" x14ac:dyDescent="0.3">
      <c r="A35" s="158" t="s">
        <v>302</v>
      </c>
      <c r="B35" s="158"/>
      <c r="C35" s="158"/>
      <c r="D35" s="158"/>
      <c r="E35" s="158"/>
      <c r="F35" s="159"/>
      <c r="G35" s="159"/>
      <c r="H35" s="159"/>
      <c r="I35" s="160"/>
    </row>
    <row r="36" spans="1:9" ht="14.4" x14ac:dyDescent="0.3">
      <c r="A36" s="170"/>
      <c r="B36" s="355"/>
      <c r="C36" s="355"/>
      <c r="D36" s="355"/>
      <c r="E36" s="355"/>
      <c r="F36" s="355"/>
      <c r="G36" s="355"/>
      <c r="H36" s="355"/>
      <c r="I36" s="355"/>
    </row>
    <row r="37" spans="1:9" ht="14.4" x14ac:dyDescent="0.3">
      <c r="A37" s="170"/>
      <c r="B37" s="355"/>
      <c r="C37" s="355"/>
      <c r="D37" s="355"/>
      <c r="E37" s="355"/>
      <c r="F37" s="355"/>
      <c r="G37" s="355"/>
      <c r="H37" s="355"/>
      <c r="I37" s="355"/>
    </row>
    <row r="38" spans="1:9" ht="14.4" x14ac:dyDescent="0.3">
      <c r="A38" s="170"/>
      <c r="B38" s="355"/>
      <c r="C38" s="355"/>
      <c r="D38" s="355"/>
      <c r="E38" s="355"/>
      <c r="F38" s="355"/>
      <c r="G38" s="355"/>
      <c r="H38" s="355"/>
      <c r="I38" s="355"/>
    </row>
    <row r="39" spans="1:9" ht="14.4" x14ac:dyDescent="0.3">
      <c r="A39" s="170"/>
      <c r="B39" s="355"/>
      <c r="C39" s="355"/>
      <c r="D39" s="355"/>
      <c r="E39" s="355"/>
      <c r="F39" s="355"/>
      <c r="G39" s="355"/>
      <c r="H39" s="355"/>
      <c r="I39" s="355"/>
    </row>
    <row r="40" spans="1:9" ht="14.4" x14ac:dyDescent="0.3">
      <c r="A40" s="158"/>
      <c r="B40" s="158"/>
      <c r="C40" s="158"/>
      <c r="D40" s="158"/>
      <c r="E40" s="158"/>
      <c r="F40" s="159"/>
      <c r="G40" s="159"/>
      <c r="H40" s="159"/>
      <c r="I40" s="160"/>
    </row>
    <row r="41" spans="1:9" ht="33" customHeight="1" x14ac:dyDescent="0.3">
      <c r="A41" s="356" t="s">
        <v>303</v>
      </c>
      <c r="B41" s="356"/>
      <c r="C41" s="356"/>
      <c r="D41" s="356"/>
      <c r="E41" s="356"/>
      <c r="F41" s="356"/>
      <c r="G41" s="356"/>
      <c r="H41" s="356"/>
      <c r="I41" s="356"/>
    </row>
    <row r="42" spans="1:9" ht="14.4" x14ac:dyDescent="0.3">
      <c r="A42" s="158"/>
      <c r="B42" s="354"/>
      <c r="C42" s="354"/>
      <c r="D42" s="354"/>
      <c r="E42" s="354"/>
      <c r="F42" s="354"/>
      <c r="G42" s="354"/>
      <c r="H42" s="354"/>
      <c r="I42" s="354"/>
    </row>
    <row r="43" spans="1:9" ht="14.4" x14ac:dyDescent="0.3">
      <c r="A43" s="158"/>
      <c r="B43" s="354"/>
      <c r="C43" s="354"/>
      <c r="D43" s="354"/>
      <c r="E43" s="354"/>
      <c r="F43" s="354"/>
      <c r="G43" s="354"/>
      <c r="H43" s="354"/>
      <c r="I43" s="354"/>
    </row>
    <row r="44" spans="1:9" ht="14.4" x14ac:dyDescent="0.3">
      <c r="A44" s="44"/>
      <c r="B44" s="44"/>
      <c r="C44" s="44"/>
      <c r="D44" s="44"/>
      <c r="E44" s="44"/>
      <c r="F44" s="44"/>
      <c r="G44" s="44"/>
      <c r="H44" s="44"/>
      <c r="I44" s="44"/>
    </row>
    <row r="45" spans="1:9" ht="14.4" x14ac:dyDescent="0.3">
      <c r="A45" s="158" t="s">
        <v>304</v>
      </c>
      <c r="B45" s="158"/>
      <c r="C45" s="158"/>
      <c r="D45" s="158"/>
      <c r="E45" s="158"/>
      <c r="F45" s="158"/>
      <c r="G45" s="158"/>
      <c r="H45" s="158"/>
      <c r="I45" s="158"/>
    </row>
    <row r="46" spans="1:9" ht="14.4" x14ac:dyDescent="0.3">
      <c r="A46" s="158"/>
      <c r="B46" s="158" t="s">
        <v>195</v>
      </c>
      <c r="C46" s="161"/>
      <c r="D46" s="158" t="s">
        <v>196</v>
      </c>
      <c r="E46" s="161"/>
      <c r="F46" s="171"/>
      <c r="G46" s="171"/>
      <c r="H46" s="171"/>
      <c r="I46" s="171"/>
    </row>
    <row r="47" spans="1:9" ht="12.6" thickBot="1" x14ac:dyDescent="0.3"/>
    <row r="48" spans="1:9" ht="14.4" x14ac:dyDescent="0.3">
      <c r="A48" s="43" t="s">
        <v>203</v>
      </c>
      <c r="B48" s="43"/>
      <c r="C48" s="43"/>
      <c r="D48" s="43"/>
      <c r="E48" s="43"/>
      <c r="F48" s="43"/>
      <c r="G48" s="43"/>
      <c r="H48" s="43"/>
      <c r="I48" s="43"/>
    </row>
    <row r="49" spans="1:9" ht="14.4" x14ac:dyDescent="0.3">
      <c r="A49" s="44" t="s">
        <v>148</v>
      </c>
      <c r="B49" s="44"/>
      <c r="C49" s="44"/>
      <c r="D49" s="44"/>
      <c r="E49" s="44"/>
      <c r="F49" s="44"/>
      <c r="G49" s="44"/>
      <c r="H49" s="44"/>
      <c r="I49" s="45" t="str">
        <f>'CL_1 - Site Screening'!J70</f>
        <v>IDALS: Issue Date: 09/24/2021</v>
      </c>
    </row>
  </sheetData>
  <sheetProtection algorithmName="SHA-512" hashValue="+X+6YkhG37BHfO8rIhi5Gu4bDK6JrXjuEsielP+3oJ+aMLQVnAGCbUYZhp+Ce7akWvdrff76m9OZbfUUV5ElXQ==" saltValue="WwafOALBBihzvCOfj5trEA==" spinCount="100000" sheet="1" selectLockedCells="1"/>
  <mergeCells count="12">
    <mergeCell ref="A41:I41"/>
    <mergeCell ref="B42:I43"/>
    <mergeCell ref="B9:I9"/>
    <mergeCell ref="B15:I16"/>
    <mergeCell ref="B19:I20"/>
    <mergeCell ref="B23:I23"/>
    <mergeCell ref="B26:I26"/>
    <mergeCell ref="A1:I1"/>
    <mergeCell ref="A2:I2"/>
    <mergeCell ref="B29:I29"/>
    <mergeCell ref="B32:I33"/>
    <mergeCell ref="B36:I39"/>
  </mergeCells>
  <printOptions horizontalCentered="1" verticalCentered="1"/>
  <pageMargins left="0.25" right="0.25" top="0.75" bottom="0.75" header="0.3" footer="0.3"/>
  <pageSetup scale="81"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pageSetUpPr fitToPage="1"/>
  </sheetPr>
  <dimension ref="A1:L45"/>
  <sheetViews>
    <sheetView showZeros="0" view="pageBreakPreview" zoomScaleNormal="100" zoomScaleSheetLayoutView="100" workbookViewId="0">
      <selection activeCell="K13" sqref="K13"/>
    </sheetView>
  </sheetViews>
  <sheetFormatPr defaultColWidth="8.875" defaultRowHeight="12" x14ac:dyDescent="0.25"/>
  <cols>
    <col min="1" max="1" width="17.125" style="27" customWidth="1"/>
    <col min="2" max="9" width="9.25" style="27" customWidth="1"/>
    <col min="10" max="10" width="8.875" style="27"/>
    <col min="11" max="11" width="14.25" style="27" customWidth="1"/>
    <col min="12" max="12" width="23.625" style="27" customWidth="1"/>
    <col min="13" max="16384" width="8.875" style="27"/>
  </cols>
  <sheetData>
    <row r="1" spans="1:12" s="18" customFormat="1" ht="13.8" x14ac:dyDescent="0.3">
      <c r="A1" s="319" t="s">
        <v>268</v>
      </c>
      <c r="B1" s="319"/>
      <c r="C1" s="319"/>
      <c r="D1" s="319"/>
      <c r="E1" s="319"/>
      <c r="F1" s="319"/>
      <c r="G1" s="319"/>
      <c r="H1" s="319"/>
      <c r="I1" s="319"/>
      <c r="J1" s="172"/>
    </row>
    <row r="2" spans="1:12" s="18" customFormat="1" ht="13.8" x14ac:dyDescent="0.3">
      <c r="A2" s="318" t="s">
        <v>280</v>
      </c>
      <c r="B2" s="318"/>
      <c r="C2" s="318"/>
      <c r="D2" s="318"/>
      <c r="E2" s="318"/>
      <c r="F2" s="318"/>
      <c r="G2" s="318"/>
      <c r="H2" s="318"/>
      <c r="I2" s="318"/>
    </row>
    <row r="3" spans="1:12" s="18" customFormat="1" ht="39" customHeight="1" x14ac:dyDescent="0.3">
      <c r="A3" s="360" t="s">
        <v>323</v>
      </c>
      <c r="B3" s="360"/>
      <c r="C3" s="360"/>
      <c r="D3" s="360"/>
      <c r="E3" s="360"/>
      <c r="F3" s="360"/>
      <c r="G3" s="360"/>
      <c r="H3" s="360"/>
      <c r="I3" s="360"/>
    </row>
    <row r="4" spans="1:12" s="18" customFormat="1" ht="13.8" x14ac:dyDescent="0.3">
      <c r="A4" s="173"/>
      <c r="B4" s="173"/>
      <c r="C4" s="173"/>
      <c r="D4" s="173"/>
      <c r="E4" s="173"/>
      <c r="F4" s="173"/>
      <c r="G4" s="173"/>
      <c r="H4" s="173"/>
      <c r="I4" s="173"/>
    </row>
    <row r="5" spans="1:12" s="20" customFormat="1" x14ac:dyDescent="0.25">
      <c r="B5" s="21" t="s">
        <v>91</v>
      </c>
      <c r="C5" s="358" t="str">
        <f>'CL_1 - Site Screening'!C3</f>
        <v>Project Name</v>
      </c>
      <c r="D5" s="358"/>
      <c r="E5" s="358"/>
      <c r="F5" s="358"/>
      <c r="G5" s="358"/>
      <c r="H5" s="358"/>
      <c r="I5" s="358"/>
    </row>
    <row r="6" spans="1:12" s="23" customFormat="1" ht="3.6" customHeight="1" x14ac:dyDescent="0.25">
      <c r="B6" s="24"/>
      <c r="C6" s="25"/>
      <c r="D6" s="25"/>
      <c r="E6" s="25"/>
      <c r="F6" s="25"/>
      <c r="G6" s="25"/>
      <c r="H6" s="25"/>
      <c r="I6" s="25"/>
    </row>
    <row r="7" spans="1:12" x14ac:dyDescent="0.25">
      <c r="A7" s="323" t="s">
        <v>50</v>
      </c>
      <c r="B7" s="323"/>
      <c r="C7" s="358" t="str">
        <f>'CL_1 - Site Screening'!C5</f>
        <v>Applicant name</v>
      </c>
      <c r="D7" s="358"/>
      <c r="E7" s="358"/>
      <c r="F7" s="24" t="s">
        <v>52</v>
      </c>
      <c r="G7" s="359">
        <f ca="1">'CL_1 - Site Screening'!G5</f>
        <v>45937</v>
      </c>
      <c r="H7" s="358"/>
      <c r="I7" s="358"/>
    </row>
    <row r="8" spans="1:12" ht="3.6" customHeight="1" x14ac:dyDescent="0.25">
      <c r="A8" s="21"/>
      <c r="B8" s="21"/>
      <c r="C8" s="25"/>
      <c r="D8" s="25"/>
      <c r="E8" s="25"/>
      <c r="F8" s="24"/>
      <c r="G8" s="174"/>
      <c r="H8" s="25"/>
      <c r="I8" s="25"/>
    </row>
    <row r="9" spans="1:12" x14ac:dyDescent="0.25">
      <c r="A9" s="357" t="s">
        <v>335</v>
      </c>
      <c r="B9" s="357"/>
      <c r="C9" s="357"/>
      <c r="D9" s="357"/>
      <c r="E9" s="357"/>
      <c r="F9" s="357"/>
      <c r="G9" s="357"/>
      <c r="H9" s="357"/>
      <c r="I9" s="357"/>
      <c r="J9" s="175"/>
    </row>
    <row r="10" spans="1:12" ht="3.6" customHeight="1" x14ac:dyDescent="0.25">
      <c r="A10" s="40"/>
      <c r="B10" s="40"/>
      <c r="C10" s="40"/>
      <c r="D10" s="40"/>
      <c r="E10" s="40"/>
      <c r="F10" s="40"/>
      <c r="G10" s="40"/>
      <c r="H10" s="40"/>
      <c r="I10" s="40"/>
      <c r="J10" s="40"/>
    </row>
    <row r="11" spans="1:12" ht="12" customHeight="1" x14ac:dyDescent="0.25">
      <c r="A11" s="176" t="s">
        <v>97</v>
      </c>
      <c r="B11" s="177"/>
      <c r="C11" s="177"/>
      <c r="D11" s="177"/>
      <c r="E11" s="177"/>
      <c r="F11" s="177"/>
      <c r="G11" s="177"/>
      <c r="H11" s="177"/>
      <c r="I11" s="177"/>
      <c r="J11" s="40"/>
    </row>
    <row r="12" spans="1:12" ht="12" customHeight="1" x14ac:dyDescent="0.25">
      <c r="A12" s="40"/>
      <c r="B12" s="40"/>
      <c r="C12" s="40"/>
      <c r="D12" s="40"/>
      <c r="E12" s="40"/>
      <c r="F12" s="40"/>
      <c r="G12" s="40"/>
      <c r="H12" s="40"/>
      <c r="I12" s="40"/>
      <c r="J12" s="40"/>
      <c r="K12" s="178" t="s">
        <v>123</v>
      </c>
      <c r="L12" s="179"/>
    </row>
    <row r="13" spans="1:12" ht="12" customHeight="1" x14ac:dyDescent="0.3">
      <c r="A13" s="180" t="s">
        <v>33</v>
      </c>
      <c r="B13" s="40" t="s">
        <v>98</v>
      </c>
      <c r="C13" s="181">
        <f>IF(K13=0,'DE_2 - Det Wtrshed Info'!F45,K13)</f>
        <v>1077.65625</v>
      </c>
      <c r="D13" s="27" t="s">
        <v>40</v>
      </c>
      <c r="E13" s="40"/>
      <c r="F13" s="181"/>
      <c r="G13" s="40"/>
      <c r="H13" s="106"/>
      <c r="I13" s="182" t="str">
        <f>IF(K13&gt;0,"MANUAL"," ")</f>
        <v xml:space="preserve"> </v>
      </c>
      <c r="J13" s="40"/>
      <c r="K13" s="183">
        <v>0</v>
      </c>
      <c r="L13" s="179" t="s">
        <v>126</v>
      </c>
    </row>
    <row r="14" spans="1:12" ht="12" customHeight="1" x14ac:dyDescent="0.25">
      <c r="A14" s="40"/>
      <c r="B14" s="40"/>
      <c r="C14" s="40"/>
      <c r="D14" s="40"/>
      <c r="E14" s="23" t="s">
        <v>141</v>
      </c>
      <c r="F14" s="184"/>
      <c r="G14" s="40" t="s">
        <v>40</v>
      </c>
      <c r="H14" s="40"/>
      <c r="I14" s="40"/>
      <c r="J14" s="40"/>
    </row>
    <row r="15" spans="1:12" ht="12" customHeight="1" x14ac:dyDescent="0.25">
      <c r="A15" s="40"/>
      <c r="B15" s="40"/>
      <c r="C15" s="40"/>
      <c r="D15" s="40"/>
      <c r="E15" s="40"/>
      <c r="F15" s="40"/>
      <c r="G15" s="40"/>
      <c r="H15" s="40"/>
      <c r="I15" s="40"/>
      <c r="J15" s="40"/>
    </row>
    <row r="16" spans="1:12" s="28" customFormat="1" ht="12" customHeight="1" x14ac:dyDescent="0.25">
      <c r="A16" s="185"/>
      <c r="B16" s="186" t="s">
        <v>33</v>
      </c>
      <c r="C16" s="186" t="s">
        <v>99</v>
      </c>
      <c r="D16" s="186" t="s">
        <v>100</v>
      </c>
      <c r="E16" s="186" t="s">
        <v>101</v>
      </c>
      <c r="F16" s="186" t="s">
        <v>102</v>
      </c>
      <c r="G16" s="186" t="s">
        <v>103</v>
      </c>
      <c r="H16" s="186" t="s">
        <v>104</v>
      </c>
      <c r="I16" s="186" t="s">
        <v>105</v>
      </c>
      <c r="J16" s="40"/>
    </row>
    <row r="17" spans="1:12" ht="12" customHeight="1" x14ac:dyDescent="0.25">
      <c r="A17" s="180" t="s">
        <v>106</v>
      </c>
      <c r="B17" s="187">
        <f>'DE_4 - Results'!B15</f>
        <v>0</v>
      </c>
      <c r="C17" s="187">
        <f>'DE_4 - Results'!B16</f>
        <v>0</v>
      </c>
      <c r="D17" s="187">
        <f>'DE_4 - Results'!B17</f>
        <v>0</v>
      </c>
      <c r="E17" s="187">
        <f>'DE_4 - Results'!B18</f>
        <v>0</v>
      </c>
      <c r="F17" s="187">
        <f>'DE_4 - Results'!B19</f>
        <v>0</v>
      </c>
      <c r="G17" s="187">
        <f>'DE_4 - Results'!B20</f>
        <v>0</v>
      </c>
      <c r="H17" s="187">
        <f>'DE_4 - Results'!B21</f>
        <v>0</v>
      </c>
      <c r="I17" s="187">
        <f>'DE_4 - Results'!B22</f>
        <v>0</v>
      </c>
      <c r="J17" s="40"/>
    </row>
    <row r="18" spans="1:12" ht="12" customHeight="1" x14ac:dyDescent="0.25">
      <c r="A18" s="180" t="s">
        <v>107</v>
      </c>
      <c r="B18" s="187">
        <f>'DE_4 - Results'!C15</f>
        <v>0</v>
      </c>
      <c r="C18" s="187">
        <f>'DE_4 - Results'!C16</f>
        <v>0</v>
      </c>
      <c r="D18" s="187">
        <f>'DE_4 - Results'!C17</f>
        <v>0</v>
      </c>
      <c r="E18" s="187">
        <f>'DE_4 - Results'!C18</f>
        <v>0</v>
      </c>
      <c r="F18" s="187">
        <f>'DE_4 - Results'!C19</f>
        <v>0</v>
      </c>
      <c r="G18" s="187">
        <f>'DE_4 - Results'!C20</f>
        <v>0</v>
      </c>
      <c r="H18" s="187">
        <f>'DE_4 - Results'!C21</f>
        <v>0</v>
      </c>
      <c r="I18" s="187">
        <f>'DE_4 - Results'!C22</f>
        <v>0</v>
      </c>
      <c r="J18" s="40"/>
    </row>
    <row r="19" spans="1:12" ht="3.6" customHeight="1" x14ac:dyDescent="0.25">
      <c r="A19" s="180"/>
      <c r="B19" s="187"/>
      <c r="C19" s="187"/>
      <c r="D19" s="187"/>
      <c r="E19" s="187"/>
      <c r="F19" s="187"/>
      <c r="G19" s="187"/>
      <c r="H19" s="187"/>
      <c r="I19" s="187"/>
      <c r="J19" s="40"/>
    </row>
    <row r="20" spans="1:12" ht="12" customHeight="1" x14ac:dyDescent="0.3">
      <c r="A20" s="180" t="s">
        <v>108</v>
      </c>
      <c r="B20" s="106">
        <f>IF(B17=0,0,IF(B18&gt;B17,"!","OK"))</f>
        <v>0</v>
      </c>
      <c r="C20" s="106">
        <f t="shared" ref="C20:I20" si="0">IF(C17=0,0,IF(C18&gt;C17,"!","OK"))</f>
        <v>0</v>
      </c>
      <c r="D20" s="106">
        <f t="shared" si="0"/>
        <v>0</v>
      </c>
      <c r="E20" s="106">
        <f t="shared" si="0"/>
        <v>0</v>
      </c>
      <c r="F20" s="106">
        <f t="shared" si="0"/>
        <v>0</v>
      </c>
      <c r="G20" s="106">
        <f t="shared" si="0"/>
        <v>0</v>
      </c>
      <c r="H20" s="106">
        <f t="shared" si="0"/>
        <v>0</v>
      </c>
      <c r="I20" s="106">
        <f t="shared" si="0"/>
        <v>0</v>
      </c>
      <c r="J20" s="40"/>
    </row>
    <row r="21" spans="1:12" ht="12" customHeight="1" x14ac:dyDescent="0.25">
      <c r="A21" s="40"/>
      <c r="B21" s="40"/>
      <c r="C21" s="40"/>
      <c r="D21" s="182"/>
      <c r="E21" s="182" t="str">
        <f>IF(K21&gt;0,"MANUAL"," ")</f>
        <v xml:space="preserve"> </v>
      </c>
      <c r="F21" s="182" t="str">
        <f>IF(K22&gt;0,"MANUAL"," ")</f>
        <v xml:space="preserve"> </v>
      </c>
      <c r="G21" s="40"/>
      <c r="H21" s="40"/>
      <c r="I21" s="40"/>
      <c r="J21" s="40"/>
      <c r="K21" s="188"/>
      <c r="L21" s="189"/>
    </row>
    <row r="22" spans="1:12" ht="12" customHeight="1" x14ac:dyDescent="0.25">
      <c r="A22" s="190" t="s">
        <v>176</v>
      </c>
      <c r="B22" s="191"/>
      <c r="C22" s="191"/>
      <c r="D22" s="191"/>
      <c r="E22" s="191"/>
      <c r="F22" s="191"/>
      <c r="G22" s="191"/>
      <c r="H22" s="191"/>
      <c r="I22" s="191"/>
      <c r="J22" s="40"/>
      <c r="K22" s="188"/>
      <c r="L22" s="189"/>
    </row>
    <row r="23" spans="1:12" ht="12" customHeight="1" x14ac:dyDescent="0.25">
      <c r="A23" s="180"/>
      <c r="B23" s="40"/>
      <c r="C23" s="40"/>
      <c r="D23" s="40"/>
      <c r="E23" s="40"/>
      <c r="F23" s="40"/>
      <c r="G23" s="40"/>
      <c r="H23" s="40"/>
      <c r="I23" s="40"/>
      <c r="J23" s="40"/>
    </row>
    <row r="24" spans="1:12" ht="12" customHeight="1" x14ac:dyDescent="0.25">
      <c r="B24" s="40"/>
      <c r="C24" s="40"/>
      <c r="D24" s="20" t="s">
        <v>177</v>
      </c>
      <c r="E24" s="192"/>
      <c r="F24" s="27" t="s">
        <v>40</v>
      </c>
      <c r="G24" s="22"/>
      <c r="H24" s="40"/>
      <c r="I24" s="40"/>
      <c r="J24" s="40"/>
    </row>
    <row r="25" spans="1:12" ht="12" customHeight="1" x14ac:dyDescent="0.25">
      <c r="B25" s="40"/>
      <c r="C25" s="40"/>
      <c r="D25" s="20" t="s">
        <v>175</v>
      </c>
      <c r="E25" s="192"/>
      <c r="G25" s="22"/>
      <c r="H25" s="40"/>
      <c r="I25" s="40"/>
      <c r="J25" s="40"/>
    </row>
    <row r="26" spans="1:12" ht="12" customHeight="1" x14ac:dyDescent="0.25">
      <c r="A26" s="40"/>
      <c r="B26" s="40"/>
      <c r="C26" s="40"/>
      <c r="D26" s="22"/>
      <c r="E26" s="193"/>
      <c r="H26" s="40"/>
      <c r="I26" s="40"/>
      <c r="J26" s="40"/>
    </row>
    <row r="27" spans="1:12" ht="12" customHeight="1" x14ac:dyDescent="0.25">
      <c r="A27" s="40"/>
      <c r="D27" s="23" t="s">
        <v>178</v>
      </c>
      <c r="E27" s="194"/>
      <c r="F27" s="195" t="s">
        <v>40</v>
      </c>
      <c r="G27" s="22"/>
      <c r="H27" s="40"/>
      <c r="I27" s="40"/>
      <c r="J27" s="40"/>
    </row>
    <row r="28" spans="1:12" ht="12" customHeight="1" x14ac:dyDescent="0.25">
      <c r="A28" s="40"/>
      <c r="C28" s="40"/>
      <c r="D28" s="23" t="s">
        <v>179</v>
      </c>
      <c r="E28" s="194"/>
      <c r="F28" s="195" t="s">
        <v>40</v>
      </c>
      <c r="G28" s="39" t="s">
        <v>180</v>
      </c>
      <c r="H28" s="40"/>
      <c r="I28" s="40"/>
      <c r="J28" s="40"/>
    </row>
    <row r="29" spans="1:12" ht="12" customHeight="1" x14ac:dyDescent="0.25">
      <c r="A29" s="40"/>
      <c r="B29" s="40"/>
      <c r="C29" s="40"/>
      <c r="D29" s="40"/>
      <c r="E29" s="40"/>
      <c r="F29" s="40"/>
      <c r="G29" s="40"/>
      <c r="H29" s="40"/>
      <c r="I29" s="40"/>
      <c r="J29" s="40"/>
    </row>
    <row r="30" spans="1:12" ht="12" customHeight="1" x14ac:dyDescent="0.25">
      <c r="A30" s="40"/>
      <c r="B30" s="40"/>
      <c r="C30" s="40"/>
      <c r="D30" s="40"/>
      <c r="E30" s="40"/>
      <c r="F30" s="40"/>
      <c r="G30" s="40"/>
      <c r="H30" s="40"/>
      <c r="I30" s="40"/>
      <c r="J30" s="40"/>
    </row>
    <row r="31" spans="1:12" ht="12" customHeight="1" x14ac:dyDescent="0.25">
      <c r="A31" s="196" t="s">
        <v>111</v>
      </c>
      <c r="B31" s="196"/>
      <c r="C31" s="196"/>
      <c r="D31" s="196"/>
      <c r="E31" s="196"/>
      <c r="F31" s="196"/>
      <c r="G31" s="196"/>
      <c r="H31" s="196"/>
      <c r="I31" s="196"/>
      <c r="J31" s="40"/>
    </row>
    <row r="32" spans="1:12" ht="24" customHeight="1" x14ac:dyDescent="0.25">
      <c r="A32" s="40"/>
      <c r="B32" s="40"/>
      <c r="C32" s="40"/>
      <c r="D32" s="24" t="s">
        <v>113</v>
      </c>
      <c r="E32" s="197" t="s">
        <v>114</v>
      </c>
      <c r="G32" s="40"/>
      <c r="H32" s="40"/>
      <c r="I32" s="40"/>
      <c r="J32" s="40"/>
    </row>
    <row r="33" spans="1:11" ht="12" customHeight="1" x14ac:dyDescent="0.25">
      <c r="B33" s="40"/>
      <c r="C33" s="40"/>
      <c r="D33" s="23" t="s">
        <v>112</v>
      </c>
      <c r="E33" s="198"/>
      <c r="G33" s="23" t="s">
        <v>119</v>
      </c>
      <c r="H33" s="198"/>
      <c r="I33" s="25" t="s">
        <v>12</v>
      </c>
      <c r="J33" s="40"/>
    </row>
    <row r="34" spans="1:11" ht="12" customHeight="1" x14ac:dyDescent="0.25">
      <c r="B34" s="40"/>
      <c r="C34" s="40"/>
      <c r="D34" s="23" t="s">
        <v>115</v>
      </c>
      <c r="E34" s="198"/>
      <c r="G34" s="40"/>
      <c r="H34" s="40"/>
      <c r="I34" s="40"/>
      <c r="J34" s="40"/>
    </row>
    <row r="35" spans="1:11" ht="12" customHeight="1" x14ac:dyDescent="0.25">
      <c r="B35" s="40"/>
      <c r="C35" s="40"/>
      <c r="D35" s="23" t="s">
        <v>116</v>
      </c>
      <c r="E35" s="198"/>
      <c r="G35" s="40"/>
      <c r="H35" s="40"/>
      <c r="I35" s="40"/>
      <c r="J35" s="40"/>
    </row>
    <row r="36" spans="1:11" x14ac:dyDescent="0.25">
      <c r="B36" s="28"/>
      <c r="C36" s="26"/>
      <c r="D36" s="23"/>
      <c r="E36" s="26"/>
      <c r="F36" s="28"/>
      <c r="G36" s="28"/>
      <c r="I36" s="28"/>
      <c r="J36" s="28"/>
    </row>
    <row r="37" spans="1:11" ht="12.6" thickBot="1" x14ac:dyDescent="0.3">
      <c r="A37" s="28"/>
      <c r="B37" s="28"/>
      <c r="C37" s="26"/>
      <c r="D37" s="28"/>
      <c r="E37" s="28"/>
      <c r="F37" s="28"/>
      <c r="G37" s="28"/>
      <c r="H37" s="28"/>
      <c r="I37" s="28"/>
      <c r="J37" s="28"/>
    </row>
    <row r="38" spans="1:11" ht="14.4" x14ac:dyDescent="0.3">
      <c r="A38" s="43" t="s">
        <v>265</v>
      </c>
      <c r="B38" s="43"/>
      <c r="C38" s="43"/>
      <c r="D38" s="43"/>
      <c r="E38" s="43"/>
      <c r="F38" s="43"/>
      <c r="G38" s="43"/>
      <c r="H38" s="43"/>
      <c r="I38" s="43"/>
    </row>
    <row r="39" spans="1:11" ht="14.4" x14ac:dyDescent="0.3">
      <c r="A39" s="44" t="s">
        <v>149</v>
      </c>
      <c r="B39" s="44"/>
      <c r="C39" s="44"/>
      <c r="D39" s="44"/>
      <c r="E39" s="44"/>
      <c r="F39" s="44"/>
      <c r="G39" s="44"/>
      <c r="H39" s="44"/>
      <c r="I39" s="45" t="str">
        <f>'CL_1 - Site Screening'!J70</f>
        <v>IDALS: Issue Date: 09/24/2021</v>
      </c>
    </row>
    <row r="40" spans="1:11" x14ac:dyDescent="0.25">
      <c r="A40" s="28"/>
      <c r="B40" s="28"/>
      <c r="C40" s="28"/>
      <c r="D40" s="28"/>
      <c r="E40" s="26"/>
      <c r="F40" s="28"/>
      <c r="G40" s="28"/>
      <c r="H40" s="28"/>
      <c r="I40" s="28"/>
      <c r="J40" s="28"/>
      <c r="K40" s="199"/>
    </row>
    <row r="41" spans="1:11" x14ac:dyDescent="0.25">
      <c r="A41" s="28"/>
      <c r="B41" s="28"/>
      <c r="C41" s="28"/>
      <c r="D41" s="28"/>
      <c r="E41" s="26"/>
      <c r="F41" s="28"/>
      <c r="G41" s="28"/>
      <c r="H41" s="28"/>
      <c r="I41" s="28"/>
      <c r="J41" s="28"/>
    </row>
    <row r="42" spans="1:11" x14ac:dyDescent="0.25">
      <c r="A42" s="28"/>
      <c r="B42" s="28"/>
      <c r="C42" s="28"/>
      <c r="D42" s="28"/>
      <c r="E42" s="26"/>
      <c r="F42" s="28"/>
      <c r="G42" s="28"/>
      <c r="H42" s="28"/>
      <c r="I42" s="28"/>
      <c r="J42" s="28"/>
    </row>
    <row r="43" spans="1:11" x14ac:dyDescent="0.25">
      <c r="A43" s="28"/>
      <c r="B43" s="28"/>
      <c r="C43" s="28"/>
      <c r="D43" s="28"/>
      <c r="E43" s="26"/>
      <c r="F43" s="28"/>
      <c r="G43" s="28"/>
      <c r="H43" s="28"/>
      <c r="I43" s="28"/>
      <c r="J43" s="28"/>
    </row>
    <row r="44" spans="1:11" x14ac:dyDescent="0.25">
      <c r="A44" s="28"/>
      <c r="B44" s="28"/>
      <c r="C44" s="28"/>
      <c r="D44" s="28"/>
      <c r="E44" s="26"/>
      <c r="F44" s="28"/>
      <c r="G44" s="28"/>
      <c r="H44" s="28"/>
      <c r="I44" s="28"/>
      <c r="J44" s="28"/>
    </row>
    <row r="45" spans="1:11" x14ac:dyDescent="0.25">
      <c r="A45" s="28"/>
      <c r="B45" s="28"/>
      <c r="C45" s="28"/>
      <c r="D45" s="28"/>
      <c r="E45" s="26"/>
      <c r="F45" s="28"/>
      <c r="G45" s="28"/>
      <c r="H45" s="28"/>
      <c r="I45" s="28"/>
      <c r="J45" s="28"/>
    </row>
  </sheetData>
  <sheetProtection algorithmName="SHA-512" hashValue="1EzWrNIOcCw2v6Tf8L5I7FEa+jmHQ2yjl+52MviYslLu7HPh9g+Kv7+Ql9pecKj3UupI2QpwqkGk7l80IeHmyA==" saltValue="BCFG62x4NZV4cyfDDD6O4g==" spinCount="100000" sheet="1" selectLockedCells="1"/>
  <mergeCells count="8">
    <mergeCell ref="A2:I2"/>
    <mergeCell ref="A9:I9"/>
    <mergeCell ref="A1:I1"/>
    <mergeCell ref="C5:I5"/>
    <mergeCell ref="A7:B7"/>
    <mergeCell ref="C7:E7"/>
    <mergeCell ref="G7:I7"/>
    <mergeCell ref="A3:I3"/>
  </mergeCells>
  <conditionalFormatting sqref="H13 G27:G28">
    <cfRule type="cellIs" dxfId="11" priority="28" operator="equal">
      <formula>"!"</formula>
    </cfRule>
    <cfRule type="cellIs" dxfId="10" priority="29" operator="equal">
      <formula>"OK"</formula>
    </cfRule>
  </conditionalFormatting>
  <conditionalFormatting sqref="C20:I20">
    <cfRule type="cellIs" dxfId="9" priority="26" operator="equal">
      <formula>"!"</formula>
    </cfRule>
    <cfRule type="cellIs" dxfId="8" priority="27" operator="equal">
      <formula>"OK"</formula>
    </cfRule>
  </conditionalFormatting>
  <conditionalFormatting sqref="H33:I33">
    <cfRule type="duplicateValues" dxfId="7" priority="8"/>
  </conditionalFormatting>
  <conditionalFormatting sqref="G24:G25">
    <cfRule type="cellIs" dxfId="6" priority="5" operator="equal">
      <formula>"ED"</formula>
    </cfRule>
    <cfRule type="cellIs" dxfId="5" priority="6" operator="equal">
      <formula>"!"</formula>
    </cfRule>
    <cfRule type="cellIs" dxfId="4" priority="7" operator="equal">
      <formula>"OK"</formula>
    </cfRule>
  </conditionalFormatting>
  <conditionalFormatting sqref="B20">
    <cfRule type="cellIs" dxfId="3" priority="3" operator="equal">
      <formula>"!"</formula>
    </cfRule>
    <cfRule type="cellIs" dxfId="2" priority="4" operator="equal">
      <formula>"OK"</formula>
    </cfRule>
  </conditionalFormatting>
  <printOptions horizontalCentered="1" verticalCentered="1"/>
  <pageMargins left="0.25" right="0.25"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L52"/>
  <sheetViews>
    <sheetView view="pageBreakPreview" topLeftCell="A25" zoomScaleNormal="100" zoomScaleSheetLayoutView="100" workbookViewId="0">
      <selection activeCell="C11" sqref="C11"/>
    </sheetView>
  </sheetViews>
  <sheetFormatPr defaultColWidth="8.875" defaultRowHeight="12" x14ac:dyDescent="0.25"/>
  <cols>
    <col min="1" max="1" width="8.875" style="27"/>
    <col min="2" max="2" width="18.125" style="27" customWidth="1"/>
    <col min="3" max="8" width="8.875" style="27"/>
    <col min="9" max="12" width="9.75" style="27" customWidth="1"/>
    <col min="13" max="16384" width="8.875" style="27"/>
  </cols>
  <sheetData>
    <row r="1" spans="1:12" ht="13.8" x14ac:dyDescent="0.3">
      <c r="A1" s="319" t="s">
        <v>185</v>
      </c>
      <c r="B1" s="319"/>
      <c r="C1" s="319"/>
      <c r="D1" s="319"/>
      <c r="E1" s="319"/>
      <c r="F1" s="319"/>
      <c r="G1" s="319"/>
    </row>
    <row r="2" spans="1:12" ht="52.5" customHeight="1" x14ac:dyDescent="0.3">
      <c r="A2" s="360" t="s">
        <v>323</v>
      </c>
      <c r="B2" s="360"/>
      <c r="C2" s="360"/>
      <c r="D2" s="360"/>
      <c r="E2" s="360"/>
      <c r="F2" s="360"/>
      <c r="G2" s="360"/>
      <c r="H2" s="200"/>
      <c r="I2" s="200"/>
    </row>
    <row r="3" spans="1:12" ht="13.8" x14ac:dyDescent="0.3">
      <c r="A3" s="19"/>
      <c r="B3" s="19"/>
      <c r="C3" s="19"/>
      <c r="D3" s="19"/>
      <c r="E3" s="19"/>
      <c r="F3" s="19"/>
      <c r="G3" s="19"/>
    </row>
    <row r="4" spans="1:12" x14ac:dyDescent="0.25">
      <c r="A4" s="27" t="s">
        <v>91</v>
      </c>
      <c r="B4" s="349" t="str">
        <f>'CL_1 - Site Screening'!C3</f>
        <v>Project Name</v>
      </c>
      <c r="C4" s="349"/>
      <c r="D4" s="349"/>
      <c r="E4" s="349"/>
      <c r="F4" s="27" t="s">
        <v>52</v>
      </c>
      <c r="G4" s="47">
        <f ca="1">'CL_1 - Site Screening'!G5</f>
        <v>45937</v>
      </c>
    </row>
    <row r="5" spans="1:12" x14ac:dyDescent="0.25">
      <c r="A5" s="48"/>
      <c r="B5" s="48"/>
      <c r="C5" s="48"/>
      <c r="D5" s="48"/>
      <c r="E5" s="48"/>
      <c r="F5" s="48"/>
    </row>
    <row r="6" spans="1:12" x14ac:dyDescent="0.25">
      <c r="A6" s="29" t="s">
        <v>18</v>
      </c>
      <c r="B6" s="29"/>
      <c r="C6" s="29"/>
      <c r="D6" s="29"/>
      <c r="E6" s="29"/>
      <c r="F6" s="29"/>
      <c r="G6" s="30"/>
    </row>
    <row r="7" spans="1:12" s="28" customFormat="1" ht="3.6" customHeight="1" x14ac:dyDescent="0.25">
      <c r="A7" s="49"/>
      <c r="B7" s="49"/>
      <c r="C7" s="49"/>
      <c r="D7" s="49"/>
      <c r="E7" s="49"/>
      <c r="F7" s="49"/>
    </row>
    <row r="9" spans="1:12" x14ac:dyDescent="0.25">
      <c r="A9" s="153" t="s">
        <v>133</v>
      </c>
      <c r="B9" s="153"/>
      <c r="C9" s="363" t="s">
        <v>4</v>
      </c>
      <c r="D9" s="363"/>
      <c r="E9" s="363"/>
      <c r="F9" s="363"/>
      <c r="G9" s="155"/>
    </row>
    <row r="10" spans="1:12" x14ac:dyDescent="0.25">
      <c r="A10" s="58" t="s">
        <v>20</v>
      </c>
      <c r="B10" s="58"/>
      <c r="C10" s="60" t="s">
        <v>5</v>
      </c>
      <c r="D10" s="60" t="s">
        <v>6</v>
      </c>
      <c r="E10" s="60" t="s">
        <v>7</v>
      </c>
      <c r="F10" s="60" t="s">
        <v>8</v>
      </c>
      <c r="I10" s="22" t="s">
        <v>5</v>
      </c>
      <c r="J10" s="22" t="s">
        <v>6</v>
      </c>
      <c r="K10" s="22" t="s">
        <v>7</v>
      </c>
      <c r="L10" s="22" t="s">
        <v>8</v>
      </c>
    </row>
    <row r="11" spans="1:12" x14ac:dyDescent="0.25">
      <c r="A11" s="27" t="s">
        <v>44</v>
      </c>
      <c r="C11" s="201">
        <v>0</v>
      </c>
      <c r="D11" s="201">
        <v>0.25</v>
      </c>
      <c r="E11" s="201">
        <v>0</v>
      </c>
      <c r="F11" s="201">
        <v>0</v>
      </c>
      <c r="I11" s="22">
        <v>30</v>
      </c>
      <c r="J11" s="22">
        <v>58</v>
      </c>
      <c r="K11" s="22">
        <v>71</v>
      </c>
      <c r="L11" s="22">
        <v>78</v>
      </c>
    </row>
    <row r="13" spans="1:12" x14ac:dyDescent="0.25">
      <c r="A13" s="27" t="s">
        <v>24</v>
      </c>
      <c r="C13" s="202">
        <f>SUM(C11:F11)</f>
        <v>0.25</v>
      </c>
      <c r="D13" s="27" t="s">
        <v>9</v>
      </c>
      <c r="F13" s="203"/>
      <c r="I13" s="27" t="s">
        <v>28</v>
      </c>
      <c r="J13" s="27">
        <v>1.25</v>
      </c>
      <c r="K13" s="27" t="s">
        <v>29</v>
      </c>
    </row>
    <row r="14" spans="1:12" x14ac:dyDescent="0.25">
      <c r="A14" s="27" t="s">
        <v>152</v>
      </c>
      <c r="C14" s="202">
        <f>IF(I16=0,ROUND(((C11*I11+D11*J11+E11*K11+F11*L11)/C13),0),I16)</f>
        <v>58</v>
      </c>
      <c r="F14" s="204"/>
    </row>
    <row r="15" spans="1:12" x14ac:dyDescent="0.25">
      <c r="D15" s="22"/>
      <c r="I15" s="205" t="s">
        <v>123</v>
      </c>
      <c r="J15" s="206"/>
      <c r="K15" s="206"/>
      <c r="L15" s="179"/>
    </row>
    <row r="16" spans="1:12" x14ac:dyDescent="0.25">
      <c r="I16" s="207">
        <v>0</v>
      </c>
      <c r="J16" s="206" t="s">
        <v>153</v>
      </c>
      <c r="K16" s="206"/>
      <c r="L16" s="179"/>
    </row>
    <row r="17" spans="1:12" x14ac:dyDescent="0.25">
      <c r="A17" s="208" t="s">
        <v>41</v>
      </c>
      <c r="B17" s="208"/>
      <c r="C17" s="364" t="s">
        <v>4</v>
      </c>
      <c r="D17" s="364"/>
      <c r="E17" s="364"/>
      <c r="F17" s="364"/>
      <c r="G17" s="209"/>
    </row>
    <row r="18" spans="1:12" x14ac:dyDescent="0.25">
      <c r="A18" s="58" t="s">
        <v>20</v>
      </c>
      <c r="B18" s="58"/>
      <c r="C18" s="60" t="s">
        <v>5</v>
      </c>
      <c r="D18" s="60" t="s">
        <v>6</v>
      </c>
      <c r="E18" s="60" t="s">
        <v>7</v>
      </c>
      <c r="F18" s="60" t="s">
        <v>8</v>
      </c>
      <c r="I18" s="362" t="s">
        <v>138</v>
      </c>
      <c r="J18" s="362"/>
      <c r="K18" s="362"/>
      <c r="L18" s="362"/>
    </row>
    <row r="19" spans="1:12" x14ac:dyDescent="0.25">
      <c r="A19" s="27" t="s">
        <v>19</v>
      </c>
      <c r="C19" s="201">
        <v>0</v>
      </c>
      <c r="D19" s="201">
        <v>0</v>
      </c>
      <c r="E19" s="201">
        <v>0</v>
      </c>
      <c r="F19" s="201">
        <v>0</v>
      </c>
      <c r="I19" s="22" t="s">
        <v>5</v>
      </c>
      <c r="J19" s="22" t="s">
        <v>6</v>
      </c>
      <c r="K19" s="22" t="s">
        <v>7</v>
      </c>
      <c r="L19" s="22" t="s">
        <v>8</v>
      </c>
    </row>
    <row r="20" spans="1:12" x14ac:dyDescent="0.25">
      <c r="A20" s="27" t="s">
        <v>21</v>
      </c>
      <c r="C20" s="201">
        <v>0</v>
      </c>
      <c r="D20" s="201">
        <v>0</v>
      </c>
      <c r="E20" s="201">
        <v>0</v>
      </c>
      <c r="F20" s="201">
        <v>0</v>
      </c>
      <c r="I20" s="22">
        <v>39</v>
      </c>
      <c r="J20" s="22">
        <v>61</v>
      </c>
      <c r="K20" s="22">
        <v>74</v>
      </c>
      <c r="L20" s="22">
        <v>80</v>
      </c>
    </row>
    <row r="21" spans="1:12" x14ac:dyDescent="0.25">
      <c r="A21" s="27" t="s">
        <v>22</v>
      </c>
      <c r="C21" s="201">
        <v>0</v>
      </c>
      <c r="D21" s="201">
        <v>0</v>
      </c>
      <c r="E21" s="201">
        <v>0</v>
      </c>
      <c r="F21" s="201">
        <v>0</v>
      </c>
      <c r="I21" s="22">
        <v>49</v>
      </c>
      <c r="J21" s="22">
        <v>69</v>
      </c>
      <c r="K21" s="22">
        <v>79</v>
      </c>
      <c r="L21" s="22">
        <v>84</v>
      </c>
    </row>
    <row r="22" spans="1:12" x14ac:dyDescent="0.25">
      <c r="A22" s="27" t="s">
        <v>23</v>
      </c>
      <c r="C22" s="201">
        <v>0</v>
      </c>
      <c r="D22" s="201">
        <v>0</v>
      </c>
      <c r="E22" s="201">
        <v>0</v>
      </c>
      <c r="F22" s="201">
        <v>0</v>
      </c>
      <c r="I22" s="22">
        <v>68</v>
      </c>
      <c r="J22" s="22">
        <v>79</v>
      </c>
      <c r="K22" s="22">
        <v>86</v>
      </c>
      <c r="L22" s="22">
        <v>89</v>
      </c>
    </row>
    <row r="23" spans="1:12" x14ac:dyDescent="0.25">
      <c r="A23" s="27" t="s">
        <v>45</v>
      </c>
      <c r="C23" s="201">
        <v>0</v>
      </c>
      <c r="D23" s="201">
        <v>0.25</v>
      </c>
      <c r="E23" s="201">
        <v>0</v>
      </c>
      <c r="F23" s="201">
        <v>0</v>
      </c>
      <c r="I23" s="22">
        <v>64</v>
      </c>
      <c r="J23" s="22">
        <v>74</v>
      </c>
      <c r="K23" s="22">
        <v>81</v>
      </c>
      <c r="L23" s="22">
        <v>85</v>
      </c>
    </row>
    <row r="24" spans="1:12" x14ac:dyDescent="0.25">
      <c r="A24" s="27" t="s">
        <v>325</v>
      </c>
      <c r="C24" s="201">
        <v>0</v>
      </c>
      <c r="D24" s="201">
        <v>0</v>
      </c>
      <c r="E24" s="201">
        <v>0</v>
      </c>
      <c r="F24" s="201">
        <v>0</v>
      </c>
    </row>
    <row r="25" spans="1:12" x14ac:dyDescent="0.25">
      <c r="A25" s="27" t="s">
        <v>326</v>
      </c>
      <c r="C25" s="210">
        <v>92</v>
      </c>
      <c r="D25" s="210">
        <v>92</v>
      </c>
      <c r="E25" s="210">
        <v>92</v>
      </c>
      <c r="F25" s="210">
        <v>92</v>
      </c>
      <c r="I25" s="205" t="s">
        <v>123</v>
      </c>
      <c r="J25" s="206"/>
      <c r="K25" s="206"/>
      <c r="L25" s="179"/>
    </row>
    <row r="26" spans="1:12" x14ac:dyDescent="0.25">
      <c r="C26" s="22"/>
      <c r="D26" s="20" t="s">
        <v>329</v>
      </c>
      <c r="E26" s="211" t="s">
        <v>47</v>
      </c>
      <c r="F26" s="22" t="s">
        <v>46</v>
      </c>
      <c r="I26" s="207">
        <v>0</v>
      </c>
      <c r="J26" s="206" t="s">
        <v>127</v>
      </c>
      <c r="K26" s="206"/>
      <c r="L26" s="179"/>
    </row>
    <row r="28" spans="1:12" x14ac:dyDescent="0.25">
      <c r="C28" s="212">
        <f>SUM(C19:F23)+SUM(C24:F24)</f>
        <v>0.25</v>
      </c>
      <c r="D28" s="27" t="s">
        <v>9</v>
      </c>
      <c r="E28" s="20" t="s">
        <v>26</v>
      </c>
      <c r="F28" s="213">
        <f>0.05+0.009*C29*100</f>
        <v>0.05</v>
      </c>
      <c r="I28" s="27" t="s">
        <v>28</v>
      </c>
      <c r="J28" s="27">
        <v>1.25</v>
      </c>
      <c r="K28" s="27" t="s">
        <v>29</v>
      </c>
    </row>
    <row r="29" spans="1:12" x14ac:dyDescent="0.25">
      <c r="C29" s="214">
        <f>(SUM(C19:F19)+SUM(C22:F22)/2+IF(E26="Y",SUM(C24:F24),0))/C28</f>
        <v>0</v>
      </c>
      <c r="E29" s="20" t="s">
        <v>27</v>
      </c>
      <c r="F29" s="215">
        <f>F28*J28*C28*43560/12+I26-IF(E26="N",0.05*J28*SUM(C24:F24)*43560/12,0)</f>
        <v>56.71875</v>
      </c>
    </row>
    <row r="30" spans="1:12" x14ac:dyDescent="0.25">
      <c r="C30" s="20" t="s">
        <v>30</v>
      </c>
      <c r="D30" s="212">
        <f>ROUND(((SUM(C19:F19)*98+C20*I20+C21*I21+C22*I22+D20*J20+D21*J21+D22*J22+E20*K20+E21*K21+E22*K22+F20*L20+F21*L21+F22*L22+C24*C25+D24*D25+E24*E25+F24*F25+C23*I23+D23*J23+E23*K23+F23*L23)/C28),0)</f>
        <v>74</v>
      </c>
      <c r="F30" s="182" t="str">
        <f>IF(I26&gt;0,"MANUAL"," ")</f>
        <v xml:space="preserve"> </v>
      </c>
    </row>
    <row r="31" spans="1:12" x14ac:dyDescent="0.25">
      <c r="C31" s="20" t="s">
        <v>134</v>
      </c>
      <c r="D31" s="212">
        <f>ROUND(1000/((10+5*J28+10*1.25*F28)-(10*((1.25*F28)^2+1.25*1.25*F28*J28)^0.5)),0)</f>
        <v>73</v>
      </c>
      <c r="F31" s="20" t="s">
        <v>48</v>
      </c>
      <c r="G31" s="216">
        <f>1.25*F28</f>
        <v>6.25E-2</v>
      </c>
    </row>
    <row r="32" spans="1:12" x14ac:dyDescent="0.25">
      <c r="A32" s="22"/>
    </row>
    <row r="33" spans="1:12" x14ac:dyDescent="0.25">
      <c r="A33" s="217" t="s">
        <v>42</v>
      </c>
      <c r="B33" s="217"/>
      <c r="C33" s="361" t="s">
        <v>4</v>
      </c>
      <c r="D33" s="361"/>
      <c r="E33" s="361"/>
      <c r="F33" s="361"/>
      <c r="G33" s="218"/>
    </row>
    <row r="34" spans="1:12" x14ac:dyDescent="0.25">
      <c r="A34" s="58" t="s">
        <v>20</v>
      </c>
      <c r="B34" s="58"/>
      <c r="C34" s="60" t="s">
        <v>5</v>
      </c>
      <c r="D34" s="60" t="s">
        <v>6</v>
      </c>
      <c r="E34" s="60" t="s">
        <v>7</v>
      </c>
      <c r="F34" s="60" t="s">
        <v>8</v>
      </c>
      <c r="I34" s="362" t="s">
        <v>138</v>
      </c>
      <c r="J34" s="362"/>
      <c r="K34" s="362"/>
      <c r="L34" s="362"/>
    </row>
    <row r="35" spans="1:12" x14ac:dyDescent="0.25">
      <c r="A35" s="27" t="s">
        <v>19</v>
      </c>
      <c r="C35" s="201">
        <v>0</v>
      </c>
      <c r="D35" s="201">
        <v>0.25</v>
      </c>
      <c r="E35" s="201">
        <v>0</v>
      </c>
      <c r="F35" s="201">
        <v>0</v>
      </c>
      <c r="I35" s="22" t="s">
        <v>5</v>
      </c>
      <c r="J35" s="22" t="s">
        <v>6</v>
      </c>
      <c r="K35" s="22" t="s">
        <v>7</v>
      </c>
      <c r="L35" s="22" t="s">
        <v>8</v>
      </c>
    </row>
    <row r="36" spans="1:12" x14ac:dyDescent="0.25">
      <c r="A36" s="27" t="s">
        <v>132</v>
      </c>
      <c r="C36" s="201">
        <v>0</v>
      </c>
      <c r="D36" s="201">
        <v>0</v>
      </c>
      <c r="E36" s="201">
        <v>0</v>
      </c>
      <c r="F36" s="201">
        <v>0</v>
      </c>
      <c r="I36" s="22">
        <v>39</v>
      </c>
      <c r="J36" s="22">
        <v>61</v>
      </c>
      <c r="K36" s="22">
        <v>74</v>
      </c>
      <c r="L36" s="22">
        <v>80</v>
      </c>
    </row>
    <row r="37" spans="1:12" x14ac:dyDescent="0.25">
      <c r="A37" s="27" t="s">
        <v>131</v>
      </c>
      <c r="C37" s="201">
        <v>0</v>
      </c>
      <c r="D37" s="201">
        <v>0</v>
      </c>
      <c r="E37" s="201">
        <v>0</v>
      </c>
      <c r="F37" s="201">
        <v>0</v>
      </c>
      <c r="I37" s="22">
        <v>49</v>
      </c>
      <c r="J37" s="22">
        <v>69</v>
      </c>
      <c r="K37" s="22">
        <v>79</v>
      </c>
      <c r="L37" s="22">
        <v>84</v>
      </c>
    </row>
    <row r="38" spans="1:12" x14ac:dyDescent="0.25">
      <c r="A38" s="27" t="s">
        <v>23</v>
      </c>
      <c r="C38" s="201">
        <v>0</v>
      </c>
      <c r="D38" s="201">
        <v>0</v>
      </c>
      <c r="E38" s="201">
        <v>0</v>
      </c>
      <c r="F38" s="201">
        <v>0</v>
      </c>
      <c r="I38" s="22">
        <v>68</v>
      </c>
      <c r="J38" s="22">
        <v>79</v>
      </c>
      <c r="K38" s="22">
        <v>86</v>
      </c>
      <c r="L38" s="22">
        <v>89</v>
      </c>
    </row>
    <row r="39" spans="1:12" x14ac:dyDescent="0.25">
      <c r="A39" s="27" t="s">
        <v>45</v>
      </c>
      <c r="C39" s="201">
        <v>0</v>
      </c>
      <c r="D39" s="201">
        <v>0</v>
      </c>
      <c r="E39" s="201">
        <v>0</v>
      </c>
      <c r="F39" s="201">
        <v>0</v>
      </c>
      <c r="I39" s="22">
        <v>64</v>
      </c>
      <c r="J39" s="22">
        <v>74</v>
      </c>
      <c r="K39" s="22">
        <v>81</v>
      </c>
      <c r="L39" s="22">
        <v>85</v>
      </c>
    </row>
    <row r="40" spans="1:12" x14ac:dyDescent="0.25">
      <c r="A40" s="27" t="s">
        <v>325</v>
      </c>
      <c r="C40" s="201">
        <v>0</v>
      </c>
      <c r="D40" s="201">
        <v>0</v>
      </c>
      <c r="E40" s="201">
        <v>0</v>
      </c>
      <c r="F40" s="201">
        <v>0</v>
      </c>
    </row>
    <row r="41" spans="1:12" x14ac:dyDescent="0.25">
      <c r="A41" s="27" t="s">
        <v>326</v>
      </c>
      <c r="C41" s="210">
        <v>92</v>
      </c>
      <c r="D41" s="210">
        <v>92</v>
      </c>
      <c r="E41" s="210">
        <v>92</v>
      </c>
      <c r="F41" s="210">
        <v>92</v>
      </c>
      <c r="I41" s="205" t="s">
        <v>123</v>
      </c>
      <c r="J41" s="206"/>
      <c r="K41" s="206"/>
      <c r="L41" s="179"/>
    </row>
    <row r="42" spans="1:12" x14ac:dyDescent="0.25">
      <c r="C42" s="22"/>
      <c r="D42" s="20" t="s">
        <v>329</v>
      </c>
      <c r="E42" s="211" t="s">
        <v>47</v>
      </c>
      <c r="F42" s="22" t="s">
        <v>46</v>
      </c>
      <c r="I42" s="207">
        <v>0</v>
      </c>
      <c r="J42" s="206" t="s">
        <v>127</v>
      </c>
      <c r="K42" s="206"/>
      <c r="L42" s="179"/>
    </row>
    <row r="44" spans="1:12" x14ac:dyDescent="0.25">
      <c r="B44" s="20" t="s">
        <v>24</v>
      </c>
      <c r="C44" s="219">
        <f>SUM(C35:F39)+SUM(C40:F40)</f>
        <v>0.25</v>
      </c>
      <c r="D44" s="27" t="s">
        <v>9</v>
      </c>
      <c r="E44" s="20" t="s">
        <v>26</v>
      </c>
      <c r="F44" s="220">
        <f>0.05+0.009*C45*100</f>
        <v>0.95</v>
      </c>
      <c r="I44" s="27" t="s">
        <v>28</v>
      </c>
      <c r="J44" s="27">
        <v>1.25</v>
      </c>
      <c r="K44" s="27" t="s">
        <v>29</v>
      </c>
    </row>
    <row r="45" spans="1:12" x14ac:dyDescent="0.25">
      <c r="B45" s="20" t="s">
        <v>25</v>
      </c>
      <c r="C45" s="221">
        <f>(SUM(C35:F35)+SUM(C38:F38)/2+IF(E42="Y",SUM(C40:F40),0))/C44</f>
        <v>1</v>
      </c>
      <c r="E45" s="20" t="s">
        <v>27</v>
      </c>
      <c r="F45" s="222">
        <f>F44*J44*C44*43560/12+I42-IF(E42="N",0.05*J44*SUM(C40:F40)*43560/12,0)</f>
        <v>1077.65625</v>
      </c>
    </row>
    <row r="46" spans="1:12" x14ac:dyDescent="0.25">
      <c r="C46" s="20" t="s">
        <v>30</v>
      </c>
      <c r="D46" s="219">
        <f>ROUND(((SUM(C35:F35)*98+C36*I36+C37*I37+C38*I38+D36*J36+D37*J37+D38*J38+E36*K36+E37*K37+E38*K38+F36*L36+F37*L37+F38*L38+C40*C41+D40*D41+E40*E41+F40*F41+C39*I39+D39*J39+E39*K39+F39*L39)/C44),0)</f>
        <v>98</v>
      </c>
      <c r="F46" s="182" t="str">
        <f>IF(I42&gt;0,"MANUAL"," ")</f>
        <v xml:space="preserve"> </v>
      </c>
    </row>
    <row r="47" spans="1:12" x14ac:dyDescent="0.25">
      <c r="C47" s="20" t="s">
        <v>134</v>
      </c>
      <c r="D47" s="219">
        <f>ROUND(1000/((10+5*J44+10*1.25*F44)-(10*((1.25*F44)^2+1.25*1.25*F44*J44)^0.5)),0)</f>
        <v>99</v>
      </c>
      <c r="F47" s="20" t="s">
        <v>48</v>
      </c>
      <c r="G47" s="223">
        <f>1.25*F44</f>
        <v>1.1875</v>
      </c>
    </row>
    <row r="48" spans="1:12" x14ac:dyDescent="0.25">
      <c r="A48" s="224" t="s">
        <v>327</v>
      </c>
    </row>
    <row r="49" spans="1:7" x14ac:dyDescent="0.25">
      <c r="A49" s="224" t="s">
        <v>328</v>
      </c>
    </row>
    <row r="50" spans="1:7" ht="12.6" thickBot="1" x14ac:dyDescent="0.3"/>
    <row r="51" spans="1:7" ht="14.4" x14ac:dyDescent="0.3">
      <c r="A51" s="43" t="s">
        <v>186</v>
      </c>
      <c r="B51" s="43"/>
      <c r="C51" s="43"/>
      <c r="D51" s="43"/>
      <c r="E51" s="43"/>
      <c r="F51" s="43"/>
      <c r="G51" s="43"/>
    </row>
    <row r="52" spans="1:7" ht="14.4" x14ac:dyDescent="0.3">
      <c r="A52" s="44" t="s">
        <v>150</v>
      </c>
      <c r="B52" s="44"/>
      <c r="C52" s="44"/>
      <c r="D52" s="44"/>
      <c r="E52" s="44"/>
      <c r="F52" s="44"/>
      <c r="G52" s="45" t="str">
        <f>'CL_1 - Site Screening'!J70</f>
        <v>IDALS: Issue Date: 09/24/2021</v>
      </c>
    </row>
  </sheetData>
  <sheetProtection algorithmName="SHA-512" hashValue="/MC0KjUluxO+Qut6UwkgdRQOKOEqRwlBwySyqpOVzItFNWHCv9o4tWgqm1dEc94bhp9tX2dviQPqdFTGC0URuQ==" saltValue="k+eCZNCmYxaB+sPo2edndA==" spinCount="100000" sheet="1" selectLockedCells="1"/>
  <mergeCells count="8">
    <mergeCell ref="A1:G1"/>
    <mergeCell ref="C33:F33"/>
    <mergeCell ref="I34:L34"/>
    <mergeCell ref="C9:F9"/>
    <mergeCell ref="C17:F17"/>
    <mergeCell ref="I18:L18"/>
    <mergeCell ref="B4:E4"/>
    <mergeCell ref="A2:G2"/>
  </mergeCells>
  <printOptions horizontalCentered="1" verticalCentered="1"/>
  <pageMargins left="0.25" right="0.25"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A1:S81"/>
  <sheetViews>
    <sheetView view="pageBreakPreview" zoomScaleNormal="100" zoomScaleSheetLayoutView="100" workbookViewId="0">
      <selection activeCell="B20" sqref="B20"/>
    </sheetView>
  </sheetViews>
  <sheetFormatPr defaultColWidth="8.875" defaultRowHeight="13.8" x14ac:dyDescent="0.3"/>
  <cols>
    <col min="1" max="1" width="10.875" style="225" customWidth="1"/>
    <col min="2" max="8" width="10.75" style="225" customWidth="1"/>
    <col min="9" max="9" width="8.875" style="225"/>
    <col min="10" max="10" width="15.375" style="225" customWidth="1"/>
    <col min="11" max="16384" width="8.875" style="225"/>
  </cols>
  <sheetData>
    <row r="1" spans="1:9" x14ac:dyDescent="0.3">
      <c r="A1" s="319" t="s">
        <v>117</v>
      </c>
      <c r="B1" s="319"/>
      <c r="C1" s="319"/>
      <c r="D1" s="319"/>
      <c r="E1" s="319"/>
      <c r="F1" s="319"/>
      <c r="G1" s="319"/>
      <c r="H1" s="319"/>
      <c r="I1" s="172"/>
    </row>
    <row r="2" spans="1:9" ht="39.75" customHeight="1" x14ac:dyDescent="0.3">
      <c r="A2" s="360" t="s">
        <v>323</v>
      </c>
      <c r="B2" s="360"/>
      <c r="C2" s="360"/>
      <c r="D2" s="360"/>
      <c r="E2" s="360"/>
      <c r="F2" s="360"/>
      <c r="G2" s="360"/>
      <c r="H2" s="360"/>
      <c r="I2" s="226"/>
    </row>
    <row r="3" spans="1:9" x14ac:dyDescent="0.3">
      <c r="A3" s="19"/>
      <c r="B3" s="19"/>
      <c r="C3" s="19"/>
      <c r="D3" s="19"/>
      <c r="E3" s="19"/>
      <c r="F3" s="19"/>
      <c r="G3" s="19"/>
      <c r="H3" s="19"/>
      <c r="I3" s="172"/>
    </row>
    <row r="4" spans="1:9" x14ac:dyDescent="0.3">
      <c r="A4" s="225" t="s">
        <v>91</v>
      </c>
      <c r="B4" s="368" t="str">
        <f>'CL_1 - Site Screening'!C3</f>
        <v>Project Name</v>
      </c>
      <c r="C4" s="368"/>
      <c r="D4" s="368"/>
      <c r="E4" s="368"/>
      <c r="F4" s="225" t="s">
        <v>52</v>
      </c>
      <c r="G4" s="367">
        <f ca="1">'CL_1 - Site Screening'!G5</f>
        <v>45937</v>
      </c>
      <c r="H4" s="367"/>
    </row>
    <row r="5" spans="1:9" s="228" customFormat="1" x14ac:dyDescent="0.3">
      <c r="A5" s="227"/>
      <c r="B5" s="227"/>
      <c r="C5" s="227"/>
      <c r="D5" s="227"/>
      <c r="E5" s="227"/>
      <c r="F5" s="227"/>
      <c r="G5" s="227"/>
      <c r="H5" s="227"/>
    </row>
    <row r="7" spans="1:9" x14ac:dyDescent="0.3">
      <c r="A7" s="229" t="s">
        <v>43</v>
      </c>
      <c r="B7" s="229"/>
      <c r="C7" s="229"/>
      <c r="D7" s="229"/>
      <c r="E7" s="229"/>
      <c r="F7" s="229"/>
      <c r="G7" s="229"/>
      <c r="H7" s="229"/>
    </row>
    <row r="9" spans="1:9" x14ac:dyDescent="0.3">
      <c r="B9" s="230" t="s">
        <v>24</v>
      </c>
      <c r="C9" s="106">
        <f>'DE_2 - Det Wtrshed Info'!C44</f>
        <v>0.25</v>
      </c>
      <c r="D9" s="225" t="s">
        <v>9</v>
      </c>
      <c r="E9" s="230" t="s">
        <v>26</v>
      </c>
      <c r="F9" s="231">
        <f>'DE_2 - Det Wtrshed Info'!F44</f>
        <v>0.95</v>
      </c>
    </row>
    <row r="10" spans="1:9" x14ac:dyDescent="0.3">
      <c r="B10" s="230" t="s">
        <v>25</v>
      </c>
      <c r="C10" s="232">
        <f>'DE_2 - Det Wtrshed Info'!C45</f>
        <v>1</v>
      </c>
      <c r="E10" s="230" t="s">
        <v>27</v>
      </c>
      <c r="F10" s="233">
        <f>'DE_2 - Det Wtrshed Info'!F45</f>
        <v>1077.65625</v>
      </c>
      <c r="G10" s="225" t="s">
        <v>40</v>
      </c>
    </row>
    <row r="11" spans="1:9" x14ac:dyDescent="0.3">
      <c r="C11" s="230" t="s">
        <v>30</v>
      </c>
      <c r="D11" s="106">
        <f>'DE_2 - Det Wtrshed Info'!D46</f>
        <v>98</v>
      </c>
      <c r="E11" s="230" t="s">
        <v>48</v>
      </c>
      <c r="F11" s="234">
        <f>'DE_2 - Det Wtrshed Info'!G47</f>
        <v>1.1875</v>
      </c>
      <c r="G11" s="225" t="s">
        <v>49</v>
      </c>
    </row>
    <row r="12" spans="1:9" x14ac:dyDescent="0.3">
      <c r="C12" s="230" t="s">
        <v>31</v>
      </c>
      <c r="D12" s="106">
        <f>'DE_2 - Det Wtrshed Info'!D47</f>
        <v>99</v>
      </c>
    </row>
    <row r="14" spans="1:9" x14ac:dyDescent="0.3">
      <c r="A14" s="229" t="s">
        <v>308</v>
      </c>
      <c r="B14" s="229"/>
      <c r="C14" s="229"/>
      <c r="D14" s="229"/>
      <c r="E14" s="229"/>
      <c r="F14" s="229"/>
      <c r="G14" s="229"/>
      <c r="H14" s="229"/>
    </row>
    <row r="15" spans="1:9" x14ac:dyDescent="0.3">
      <c r="A15" s="369" t="s">
        <v>139</v>
      </c>
      <c r="B15" s="369"/>
      <c r="C15" s="369"/>
      <c r="D15" s="369"/>
      <c r="E15" s="369"/>
      <c r="F15" s="369"/>
      <c r="G15" s="369"/>
      <c r="H15" s="369"/>
    </row>
    <row r="17" spans="1:8" x14ac:dyDescent="0.3">
      <c r="B17" s="235"/>
      <c r="C17" s="366" t="s">
        <v>140</v>
      </c>
      <c r="D17" s="366"/>
      <c r="E17" s="366" t="s">
        <v>35</v>
      </c>
      <c r="F17" s="366"/>
      <c r="G17" s="366" t="s">
        <v>36</v>
      </c>
      <c r="H17" s="366"/>
    </row>
    <row r="18" spans="1:8" x14ac:dyDescent="0.3">
      <c r="B18" s="236" t="s">
        <v>34</v>
      </c>
      <c r="C18" s="236" t="s">
        <v>37</v>
      </c>
      <c r="D18" s="236" t="s">
        <v>38</v>
      </c>
      <c r="E18" s="236" t="s">
        <v>37</v>
      </c>
      <c r="F18" s="236" t="s">
        <v>38</v>
      </c>
      <c r="G18" s="236" t="s">
        <v>37</v>
      </c>
      <c r="H18" s="236" t="s">
        <v>38</v>
      </c>
    </row>
    <row r="19" spans="1:8" x14ac:dyDescent="0.3">
      <c r="A19" s="237" t="s">
        <v>32</v>
      </c>
      <c r="B19" s="238" t="s">
        <v>29</v>
      </c>
      <c r="C19" s="238" t="s">
        <v>39</v>
      </c>
      <c r="D19" s="238" t="s">
        <v>40</v>
      </c>
      <c r="E19" s="238" t="s">
        <v>39</v>
      </c>
      <c r="F19" s="238" t="s">
        <v>40</v>
      </c>
      <c r="G19" s="238" t="s">
        <v>39</v>
      </c>
      <c r="H19" s="238" t="s">
        <v>40</v>
      </c>
    </row>
    <row r="20" spans="1:8" x14ac:dyDescent="0.3">
      <c r="A20" s="106" t="s">
        <v>33</v>
      </c>
      <c r="B20" s="239">
        <v>1.25</v>
      </c>
      <c r="C20" s="240"/>
      <c r="D20" s="241"/>
      <c r="E20" s="242"/>
      <c r="F20" s="243"/>
      <c r="G20" s="244"/>
      <c r="H20" s="245"/>
    </row>
    <row r="21" spans="1:8" x14ac:dyDescent="0.3">
      <c r="A21" s="106">
        <v>1</v>
      </c>
      <c r="B21" s="239"/>
      <c r="C21" s="246"/>
      <c r="D21" s="247"/>
      <c r="E21" s="248"/>
      <c r="F21" s="249"/>
      <c r="G21" s="244"/>
      <c r="H21" s="245"/>
    </row>
    <row r="22" spans="1:8" x14ac:dyDescent="0.3">
      <c r="A22" s="106">
        <v>2</v>
      </c>
      <c r="B22" s="239"/>
      <c r="C22" s="246"/>
      <c r="D22" s="247"/>
      <c r="E22" s="248"/>
      <c r="F22" s="249"/>
      <c r="G22" s="244"/>
      <c r="H22" s="245"/>
    </row>
    <row r="23" spans="1:8" x14ac:dyDescent="0.3">
      <c r="A23" s="106">
        <v>5</v>
      </c>
      <c r="B23" s="239"/>
      <c r="C23" s="246"/>
      <c r="D23" s="247"/>
      <c r="E23" s="248"/>
      <c r="F23" s="249"/>
      <c r="G23" s="244"/>
      <c r="H23" s="245"/>
    </row>
    <row r="24" spans="1:8" x14ac:dyDescent="0.3">
      <c r="A24" s="106">
        <v>10</v>
      </c>
      <c r="B24" s="239"/>
      <c r="C24" s="246"/>
      <c r="D24" s="247"/>
      <c r="E24" s="248"/>
      <c r="F24" s="249"/>
      <c r="G24" s="244"/>
      <c r="H24" s="245"/>
    </row>
    <row r="25" spans="1:8" x14ac:dyDescent="0.3">
      <c r="A25" s="106">
        <v>25</v>
      </c>
      <c r="B25" s="239"/>
      <c r="C25" s="246"/>
      <c r="D25" s="247"/>
      <c r="E25" s="248"/>
      <c r="F25" s="249"/>
      <c r="G25" s="244"/>
      <c r="H25" s="245"/>
    </row>
    <row r="26" spans="1:8" x14ac:dyDescent="0.3">
      <c r="A26" s="106">
        <v>50</v>
      </c>
      <c r="B26" s="239"/>
      <c r="C26" s="246"/>
      <c r="D26" s="247"/>
      <c r="E26" s="248"/>
      <c r="F26" s="249"/>
      <c r="G26" s="244"/>
      <c r="H26" s="245"/>
    </row>
    <row r="27" spans="1:8" x14ac:dyDescent="0.3">
      <c r="A27" s="106">
        <v>100</v>
      </c>
      <c r="B27" s="239"/>
      <c r="C27" s="246"/>
      <c r="D27" s="247"/>
      <c r="E27" s="248"/>
      <c r="F27" s="249"/>
      <c r="G27" s="244"/>
      <c r="H27" s="245"/>
    </row>
    <row r="28" spans="1:8" x14ac:dyDescent="0.3">
      <c r="A28" s="106"/>
      <c r="B28" s="250"/>
      <c r="C28" s="251"/>
      <c r="D28" s="252"/>
      <c r="E28" s="253"/>
      <c r="F28" s="252"/>
      <c r="G28" s="253"/>
      <c r="H28" s="254"/>
    </row>
    <row r="29" spans="1:8" x14ac:dyDescent="0.3">
      <c r="D29" s="19" t="s">
        <v>33</v>
      </c>
      <c r="E29" s="19" t="s">
        <v>137</v>
      </c>
    </row>
    <row r="30" spans="1:8" x14ac:dyDescent="0.3">
      <c r="A30" s="229" t="s">
        <v>135</v>
      </c>
      <c r="B30" s="229"/>
      <c r="C30" s="255" t="s">
        <v>48</v>
      </c>
      <c r="D30" s="256">
        <f>H20/43560/C9*12</f>
        <v>0</v>
      </c>
      <c r="E30" s="256">
        <f>H21/43560/C9*12</f>
        <v>0</v>
      </c>
      <c r="F30" s="225" t="s">
        <v>49</v>
      </c>
    </row>
    <row r="31" spans="1:8" x14ac:dyDescent="0.3">
      <c r="C31" s="230" t="s">
        <v>136</v>
      </c>
      <c r="D31" s="225" t="e">
        <f>G20*640/C9/D30</f>
        <v>#DIV/0!</v>
      </c>
      <c r="E31" s="257" t="e">
        <f>G21*640/C9/E30</f>
        <v>#DIV/0!</v>
      </c>
      <c r="F31" s="225" t="s">
        <v>54</v>
      </c>
    </row>
    <row r="32" spans="1:8" x14ac:dyDescent="0.3">
      <c r="C32" s="230" t="s">
        <v>55</v>
      </c>
      <c r="D32" s="258"/>
      <c r="E32" s="259"/>
      <c r="F32" s="225" t="s">
        <v>143</v>
      </c>
    </row>
    <row r="33" spans="1:19" x14ac:dyDescent="0.3">
      <c r="C33" s="230" t="s">
        <v>56</v>
      </c>
      <c r="D33" s="256">
        <f>D32*G20</f>
        <v>0</v>
      </c>
      <c r="E33" s="256">
        <f>E32*G21</f>
        <v>0</v>
      </c>
      <c r="F33" s="225" t="s">
        <v>39</v>
      </c>
    </row>
    <row r="35" spans="1:19" x14ac:dyDescent="0.3">
      <c r="A35" s="229" t="s">
        <v>90</v>
      </c>
      <c r="B35" s="229"/>
      <c r="C35" s="229"/>
      <c r="D35" s="229"/>
      <c r="E35" s="229"/>
      <c r="F35" s="229"/>
      <c r="G35" s="229"/>
      <c r="H35" s="229"/>
    </row>
    <row r="36" spans="1:19" x14ac:dyDescent="0.3">
      <c r="A36" s="182" t="str">
        <f>IF(J39&gt;0,"MANUAL",IF(J40&gt;0,"MANUAL",IF(J41&gt;0,"MANUAL",IF(J42&gt;0,"MANUAL",IF(J43&gt;0,"MANUAL",IF(J44&gt;0,"MANUAL",IF(J45&gt;0,"MANUAL",IF(J46&gt;0,"MANUAL"," "))))))))</f>
        <v xml:space="preserve"> </v>
      </c>
      <c r="B36" s="182"/>
      <c r="C36" s="182"/>
      <c r="D36" s="182"/>
      <c r="E36" s="182"/>
      <c r="F36" s="182"/>
      <c r="G36" s="182"/>
      <c r="H36" s="182"/>
      <c r="J36" s="260" t="s">
        <v>123</v>
      </c>
    </row>
    <row r="37" spans="1:19" x14ac:dyDescent="0.3">
      <c r="A37" s="261"/>
      <c r="B37" s="173" t="s">
        <v>57</v>
      </c>
      <c r="C37" s="173" t="s">
        <v>58</v>
      </c>
      <c r="D37" s="173" t="s">
        <v>59</v>
      </c>
      <c r="E37" s="173" t="s">
        <v>60</v>
      </c>
      <c r="F37" s="173" t="s">
        <v>61</v>
      </c>
      <c r="G37" s="173" t="s">
        <v>62</v>
      </c>
      <c r="H37" s="236" t="s">
        <v>281</v>
      </c>
      <c r="J37" s="262" t="s">
        <v>128</v>
      </c>
      <c r="M37" s="263" t="s">
        <v>57</v>
      </c>
    </row>
    <row r="38" spans="1:19" x14ac:dyDescent="0.3">
      <c r="A38" s="264" t="s">
        <v>32</v>
      </c>
      <c r="B38" s="264" t="s">
        <v>39</v>
      </c>
      <c r="C38" s="264" t="s">
        <v>39</v>
      </c>
      <c r="D38" s="264"/>
      <c r="E38" s="264"/>
      <c r="F38" s="264" t="s">
        <v>40</v>
      </c>
      <c r="G38" s="264" t="s">
        <v>40</v>
      </c>
      <c r="H38" s="238" t="s">
        <v>40</v>
      </c>
      <c r="J38" s="265" t="s">
        <v>39</v>
      </c>
      <c r="M38" s="266" t="s">
        <v>39</v>
      </c>
    </row>
    <row r="39" spans="1:19" x14ac:dyDescent="0.3">
      <c r="A39" s="267" t="s">
        <v>33</v>
      </c>
      <c r="B39" s="268">
        <f t="shared" ref="B39:B46" si="0">IF(M39&lt;1,ROUND(M39,2),IF(M39&lt;10,ROUND(M39,1),ROUND(M39,0)))</f>
        <v>0</v>
      </c>
      <c r="C39" s="269">
        <f>IF(G20&lt;1,ROUND(G20,2),IF(G20&lt;10,ROUND(G20,1),ROUND(G20,0)))</f>
        <v>0</v>
      </c>
      <c r="D39" s="250" t="e">
        <f>IF(B39="NA","NA",M39/C39)</f>
        <v>#DIV/0!</v>
      </c>
      <c r="E39" s="270" t="e">
        <f>IF(B39="NA","NA",0.683-1.43*D39+1.64*D39^2-0.804*D39^3)</f>
        <v>#DIV/0!</v>
      </c>
      <c r="F39" s="252">
        <f t="shared" ref="F39:F46" si="1">H20</f>
        <v>0</v>
      </c>
      <c r="G39" s="271" t="e">
        <f>IF(B39="NA","NA",E39*F39)</f>
        <v>#DIV/0!</v>
      </c>
      <c r="H39" s="271" t="e">
        <f>IF(B39="NA","NA",ROUND(G39*$H$47,-2))</f>
        <v>#DIV/0!</v>
      </c>
      <c r="J39" s="272">
        <v>0</v>
      </c>
      <c r="M39" s="273">
        <f>IF(J39=0,D33,J39)</f>
        <v>0</v>
      </c>
    </row>
    <row r="40" spans="1:19" x14ac:dyDescent="0.3">
      <c r="A40" s="106">
        <v>1</v>
      </c>
      <c r="B40" s="106">
        <f t="shared" si="0"/>
        <v>0</v>
      </c>
      <c r="C40" s="274">
        <f>IF(G21&lt;1,ROUND(G21,2),IF(G21&lt;10,ROUND(G21,1),ROUND(G21,0)))</f>
        <v>0</v>
      </c>
      <c r="D40" s="256" t="e">
        <f t="shared" ref="D40:D46" si="2">M40/C40</f>
        <v>#DIV/0!</v>
      </c>
      <c r="E40" s="275" t="e">
        <f>0.683-1.43*D40+1.64*D40^2-0.804*D40^3</f>
        <v>#DIV/0!</v>
      </c>
      <c r="F40" s="276">
        <f t="shared" si="1"/>
        <v>0</v>
      </c>
      <c r="G40" s="277" t="e">
        <f>E40*F40</f>
        <v>#DIV/0!</v>
      </c>
      <c r="H40" s="271" t="e">
        <f t="shared" ref="H40:H46" si="3">IF(B40="NA","NA",ROUND(G40*$H$47,-2))</f>
        <v>#DIV/0!</v>
      </c>
      <c r="J40" s="272">
        <v>0</v>
      </c>
      <c r="M40" s="278">
        <f>IF(J40=0,E33,J40)</f>
        <v>0</v>
      </c>
    </row>
    <row r="41" spans="1:19" x14ac:dyDescent="0.3">
      <c r="A41" s="106">
        <v>2</v>
      </c>
      <c r="B41" s="106">
        <f t="shared" si="0"/>
        <v>0</v>
      </c>
      <c r="C41" s="274">
        <f t="shared" ref="C41:C45" si="4">IF(G22&lt;1,ROUND(G22,2),IF(G22&lt;10,ROUND(G22,1),ROUND(G22,0)))</f>
        <v>0</v>
      </c>
      <c r="D41" s="256" t="e">
        <f t="shared" si="2"/>
        <v>#DIV/0!</v>
      </c>
      <c r="E41" s="275" t="e">
        <f t="shared" ref="E41:E46" si="5">0.683-1.43*D41+1.64*D41^2-0.804*D41^3</f>
        <v>#DIV/0!</v>
      </c>
      <c r="F41" s="276">
        <f t="shared" si="1"/>
        <v>0</v>
      </c>
      <c r="G41" s="277" t="e">
        <f t="shared" ref="G41:G46" si="6">E41*F41</f>
        <v>#DIV/0!</v>
      </c>
      <c r="H41" s="271" t="e">
        <f t="shared" si="3"/>
        <v>#DIV/0!</v>
      </c>
      <c r="J41" s="272">
        <v>0</v>
      </c>
      <c r="M41" s="278">
        <f t="shared" ref="M41:M46" si="7">IF(J41=0,MIN(C22,E$23),J41)</f>
        <v>0</v>
      </c>
    </row>
    <row r="42" spans="1:19" x14ac:dyDescent="0.3">
      <c r="A42" s="106">
        <v>5</v>
      </c>
      <c r="B42" s="106">
        <f t="shared" si="0"/>
        <v>0</v>
      </c>
      <c r="C42" s="274">
        <f t="shared" si="4"/>
        <v>0</v>
      </c>
      <c r="D42" s="256" t="e">
        <f t="shared" si="2"/>
        <v>#DIV/0!</v>
      </c>
      <c r="E42" s="275" t="e">
        <f t="shared" si="5"/>
        <v>#DIV/0!</v>
      </c>
      <c r="F42" s="276">
        <f t="shared" si="1"/>
        <v>0</v>
      </c>
      <c r="G42" s="277" t="e">
        <f t="shared" si="6"/>
        <v>#DIV/0!</v>
      </c>
      <c r="H42" s="271" t="e">
        <f t="shared" si="3"/>
        <v>#DIV/0!</v>
      </c>
      <c r="J42" s="272">
        <v>0</v>
      </c>
      <c r="M42" s="278">
        <f t="shared" si="7"/>
        <v>0</v>
      </c>
    </row>
    <row r="43" spans="1:19" x14ac:dyDescent="0.3">
      <c r="A43" s="106">
        <v>10</v>
      </c>
      <c r="B43" s="106">
        <f t="shared" si="0"/>
        <v>0</v>
      </c>
      <c r="C43" s="274">
        <f t="shared" si="4"/>
        <v>0</v>
      </c>
      <c r="D43" s="256" t="e">
        <f t="shared" si="2"/>
        <v>#DIV/0!</v>
      </c>
      <c r="E43" s="275" t="e">
        <f t="shared" si="5"/>
        <v>#DIV/0!</v>
      </c>
      <c r="F43" s="276">
        <f t="shared" si="1"/>
        <v>0</v>
      </c>
      <c r="G43" s="277" t="e">
        <f t="shared" si="6"/>
        <v>#DIV/0!</v>
      </c>
      <c r="H43" s="271" t="e">
        <f t="shared" si="3"/>
        <v>#DIV/0!</v>
      </c>
      <c r="J43" s="272">
        <v>0</v>
      </c>
      <c r="M43" s="278">
        <f t="shared" si="7"/>
        <v>0</v>
      </c>
    </row>
    <row r="44" spans="1:19" x14ac:dyDescent="0.3">
      <c r="A44" s="106">
        <v>25</v>
      </c>
      <c r="B44" s="106">
        <f t="shared" si="0"/>
        <v>0</v>
      </c>
      <c r="C44" s="274">
        <f t="shared" si="4"/>
        <v>0</v>
      </c>
      <c r="D44" s="256" t="e">
        <f t="shared" si="2"/>
        <v>#DIV/0!</v>
      </c>
      <c r="E44" s="275" t="e">
        <f t="shared" si="5"/>
        <v>#DIV/0!</v>
      </c>
      <c r="F44" s="276">
        <f t="shared" si="1"/>
        <v>0</v>
      </c>
      <c r="G44" s="277" t="e">
        <f t="shared" si="6"/>
        <v>#DIV/0!</v>
      </c>
      <c r="H44" s="271" t="e">
        <f t="shared" si="3"/>
        <v>#DIV/0!</v>
      </c>
      <c r="J44" s="272">
        <v>0</v>
      </c>
      <c r="M44" s="278">
        <f t="shared" si="7"/>
        <v>0</v>
      </c>
    </row>
    <row r="45" spans="1:19" x14ac:dyDescent="0.3">
      <c r="A45" s="106">
        <v>50</v>
      </c>
      <c r="B45" s="106">
        <f t="shared" si="0"/>
        <v>0</v>
      </c>
      <c r="C45" s="274">
        <f t="shared" si="4"/>
        <v>0</v>
      </c>
      <c r="D45" s="256" t="e">
        <f t="shared" si="2"/>
        <v>#DIV/0!</v>
      </c>
      <c r="E45" s="275" t="e">
        <f t="shared" si="5"/>
        <v>#DIV/0!</v>
      </c>
      <c r="F45" s="276">
        <f t="shared" si="1"/>
        <v>0</v>
      </c>
      <c r="G45" s="277" t="e">
        <f t="shared" si="6"/>
        <v>#DIV/0!</v>
      </c>
      <c r="H45" s="271" t="e">
        <f t="shared" si="3"/>
        <v>#DIV/0!</v>
      </c>
      <c r="J45" s="272">
        <v>0</v>
      </c>
      <c r="M45" s="278">
        <f t="shared" si="7"/>
        <v>0</v>
      </c>
    </row>
    <row r="46" spans="1:19" x14ac:dyDescent="0.3">
      <c r="A46" s="106">
        <v>100</v>
      </c>
      <c r="B46" s="106">
        <f t="shared" si="0"/>
        <v>0</v>
      </c>
      <c r="C46" s="274">
        <f>IF(G27&lt;1,ROUND(G27,2),IF(G27&lt;10,ROUND(G27,1),ROUND(G27,0)))</f>
        <v>0</v>
      </c>
      <c r="D46" s="256" t="e">
        <f t="shared" si="2"/>
        <v>#DIV/0!</v>
      </c>
      <c r="E46" s="275" t="e">
        <f t="shared" si="5"/>
        <v>#DIV/0!</v>
      </c>
      <c r="F46" s="276">
        <f t="shared" si="1"/>
        <v>0</v>
      </c>
      <c r="G46" s="277" t="e">
        <f t="shared" si="6"/>
        <v>#DIV/0!</v>
      </c>
      <c r="H46" s="271" t="e">
        <f t="shared" si="3"/>
        <v>#DIV/0!</v>
      </c>
      <c r="J46" s="279">
        <v>0</v>
      </c>
      <c r="M46" s="278">
        <f t="shared" si="7"/>
        <v>0</v>
      </c>
    </row>
    <row r="47" spans="1:19" ht="14.4" thickBot="1" x14ac:dyDescent="0.35">
      <c r="A47" s="106"/>
      <c r="B47" s="106"/>
      <c r="C47" s="274"/>
      <c r="D47" s="256"/>
      <c r="E47" s="275"/>
      <c r="F47" s="276"/>
      <c r="G47" s="280" t="s">
        <v>282</v>
      </c>
      <c r="H47" s="281">
        <v>1.2</v>
      </c>
      <c r="J47" s="282"/>
      <c r="S47" s="256"/>
    </row>
    <row r="48" spans="1:19" ht="14.4" x14ac:dyDescent="0.3">
      <c r="A48" s="43" t="s">
        <v>207</v>
      </c>
      <c r="B48" s="43"/>
      <c r="C48" s="43"/>
      <c r="D48" s="43"/>
      <c r="E48" s="43"/>
      <c r="F48" s="43"/>
      <c r="G48" s="43"/>
      <c r="H48" s="283"/>
      <c r="J48" s="282"/>
      <c r="S48" s="256"/>
    </row>
    <row r="49" spans="1:19" ht="14.4" x14ac:dyDescent="0.3">
      <c r="A49" s="44" t="s">
        <v>151</v>
      </c>
      <c r="B49" s="44"/>
      <c r="C49" s="44"/>
      <c r="D49" s="44"/>
      <c r="E49" s="44"/>
      <c r="F49" s="44"/>
      <c r="G49" s="44"/>
      <c r="H49" s="45" t="str">
        <f>'CL_1 - Site Screening'!J70</f>
        <v>IDALS: Issue Date: 09/24/2021</v>
      </c>
      <c r="J49" s="282"/>
      <c r="S49" s="256"/>
    </row>
    <row r="50" spans="1:19" x14ac:dyDescent="0.3">
      <c r="B50" s="284"/>
    </row>
    <row r="52" spans="1:19" x14ac:dyDescent="0.3">
      <c r="A52" s="365" t="s">
        <v>142</v>
      </c>
      <c r="B52" s="365"/>
      <c r="C52" s="365"/>
      <c r="D52" s="365"/>
      <c r="E52" s="365"/>
      <c r="F52" s="365"/>
      <c r="G52" s="365"/>
      <c r="H52" s="365"/>
    </row>
    <row r="80" spans="1:1" x14ac:dyDescent="0.3">
      <c r="A80" s="285" t="s">
        <v>284</v>
      </c>
    </row>
    <row r="81" spans="1:1" x14ac:dyDescent="0.3">
      <c r="A81" s="285" t="s">
        <v>285</v>
      </c>
    </row>
  </sheetData>
  <sheetProtection algorithmName="SHA-512" hashValue="kn2S3Z8DRC2u2qyFxfjxJQLAFmZHwn7hXuGGc0b2mOZjMOrozldPB4j69/1bWg51IDA81ZQbSElhIvtSe9edHQ==" saltValue="eAQAj0D0hAdD28SPyDnDIQ==" spinCount="100000" sheet="1" selectLockedCells="1"/>
  <mergeCells count="9">
    <mergeCell ref="A52:H52"/>
    <mergeCell ref="A1:H1"/>
    <mergeCell ref="C17:D17"/>
    <mergeCell ref="E17:F17"/>
    <mergeCell ref="G17:H17"/>
    <mergeCell ref="G4:H4"/>
    <mergeCell ref="B4:E4"/>
    <mergeCell ref="A15:H15"/>
    <mergeCell ref="A2:H2"/>
  </mergeCells>
  <printOptions horizontalCentered="1" verticalCentered="1"/>
  <pageMargins left="0.25" right="0.25" top="0.75" bottom="0.75" header="0.3" footer="0.3"/>
  <pageSetup scale="96"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pageSetUpPr fitToPage="1"/>
  </sheetPr>
  <dimension ref="A1:O45"/>
  <sheetViews>
    <sheetView view="pageBreakPreview" zoomScaleNormal="100" zoomScaleSheetLayoutView="100" workbookViewId="0">
      <selection activeCell="D15" sqref="D15"/>
    </sheetView>
  </sheetViews>
  <sheetFormatPr defaultColWidth="8.875" defaultRowHeight="13.8" x14ac:dyDescent="0.3"/>
  <cols>
    <col min="1" max="1" width="12.75" style="225" customWidth="1"/>
    <col min="2" max="2" width="10.375" style="225" customWidth="1"/>
    <col min="3" max="3" width="9" style="225" customWidth="1"/>
    <col min="4" max="4" width="21.75" style="225" customWidth="1"/>
    <col min="5" max="6" width="18" style="225" customWidth="1"/>
    <col min="7" max="7" width="9" style="225" customWidth="1"/>
    <col min="8" max="8" width="10.25" style="225" customWidth="1"/>
    <col min="9" max="16384" width="8.875" style="225"/>
  </cols>
  <sheetData>
    <row r="1" spans="1:15" x14ac:dyDescent="0.3">
      <c r="A1" s="319" t="s">
        <v>118</v>
      </c>
      <c r="B1" s="319"/>
      <c r="C1" s="319"/>
      <c r="D1" s="319"/>
      <c r="E1" s="319"/>
      <c r="F1" s="319"/>
      <c r="G1" s="319"/>
      <c r="H1" s="172"/>
      <c r="I1" s="172"/>
    </row>
    <row r="2" spans="1:15" ht="39" customHeight="1" x14ac:dyDescent="0.3">
      <c r="A2" s="360" t="s">
        <v>323</v>
      </c>
      <c r="B2" s="360"/>
      <c r="C2" s="360"/>
      <c r="D2" s="360"/>
      <c r="E2" s="360"/>
      <c r="F2" s="360"/>
      <c r="G2" s="360"/>
      <c r="H2" s="200"/>
      <c r="I2" s="172"/>
    </row>
    <row r="3" spans="1:15" x14ac:dyDescent="0.3">
      <c r="A3" s="19"/>
      <c r="B3" s="19"/>
      <c r="C3" s="19"/>
      <c r="D3" s="19"/>
      <c r="E3" s="19"/>
      <c r="F3" s="19"/>
      <c r="G3" s="19"/>
      <c r="H3" s="172"/>
      <c r="I3" s="172"/>
    </row>
    <row r="4" spans="1:15" x14ac:dyDescent="0.3">
      <c r="A4" s="225" t="s">
        <v>91</v>
      </c>
      <c r="B4" s="368" t="str">
        <f>'CL_1 - Site Screening'!C3</f>
        <v>Project Name</v>
      </c>
      <c r="C4" s="368"/>
      <c r="D4" s="368"/>
      <c r="E4" s="368"/>
      <c r="F4" s="286">
        <f ca="1">'CL_1 - Site Screening'!G5</f>
        <v>45937</v>
      </c>
      <c r="G4" s="225" t="s">
        <v>93</v>
      </c>
    </row>
    <row r="5" spans="1:15" x14ac:dyDescent="0.3">
      <c r="A5" s="227"/>
      <c r="B5" s="227"/>
      <c r="C5" s="227"/>
      <c r="D5" s="227"/>
      <c r="E5" s="227"/>
      <c r="F5" s="227"/>
      <c r="G5" s="287"/>
    </row>
    <row r="7" spans="1:15" x14ac:dyDescent="0.3">
      <c r="A7" s="225" t="s">
        <v>43</v>
      </c>
    </row>
    <row r="9" spans="1:15" x14ac:dyDescent="0.3">
      <c r="A9" s="225" t="s">
        <v>24</v>
      </c>
      <c r="C9" s="106">
        <f>'DE_2 - Det Wtrshed Info'!C44</f>
        <v>0.25</v>
      </c>
      <c r="D9" s="225" t="s">
        <v>9</v>
      </c>
      <c r="E9" s="370" t="s">
        <v>129</v>
      </c>
      <c r="F9" s="370"/>
      <c r="G9" s="370"/>
      <c r="O9" s="285"/>
    </row>
    <row r="11" spans="1:15" x14ac:dyDescent="0.3">
      <c r="A11" s="288" t="s">
        <v>305</v>
      </c>
      <c r="B11" s="288"/>
      <c r="C11" s="288"/>
      <c r="D11" s="288"/>
      <c r="E11" s="288"/>
      <c r="F11" s="288"/>
      <c r="G11" s="288"/>
    </row>
    <row r="12" spans="1:15" x14ac:dyDescent="0.3">
      <c r="B12" s="289"/>
      <c r="C12" s="289"/>
      <c r="D12" s="289"/>
      <c r="E12" s="289"/>
      <c r="F12" s="289"/>
      <c r="G12" s="289"/>
      <c r="H12" s="289"/>
    </row>
    <row r="13" spans="1:15" ht="41.4" x14ac:dyDescent="0.3">
      <c r="A13" s="106" t="s">
        <v>32</v>
      </c>
      <c r="B13" s="250" t="s">
        <v>63</v>
      </c>
      <c r="C13" s="251" t="s">
        <v>64</v>
      </c>
      <c r="D13" s="252" t="s">
        <v>65</v>
      </c>
      <c r="E13" s="290" t="s">
        <v>286</v>
      </c>
      <c r="F13" s="291" t="s">
        <v>286</v>
      </c>
      <c r="G13" s="253"/>
      <c r="H13" s="254"/>
    </row>
    <row r="14" spans="1:15" x14ac:dyDescent="0.3">
      <c r="A14" s="264"/>
      <c r="B14" s="292" t="s">
        <v>66</v>
      </c>
      <c r="C14" s="293" t="s">
        <v>66</v>
      </c>
      <c r="D14" s="294" t="s">
        <v>67</v>
      </c>
      <c r="E14" s="295" t="s">
        <v>68</v>
      </c>
      <c r="F14" s="294" t="s">
        <v>69</v>
      </c>
      <c r="G14" s="253"/>
      <c r="H14" s="254"/>
    </row>
    <row r="15" spans="1:15" x14ac:dyDescent="0.3">
      <c r="A15" s="296" t="s">
        <v>33</v>
      </c>
      <c r="B15" s="251">
        <f>'DE_3 - Det Hydrology'!B39</f>
        <v>0</v>
      </c>
      <c r="C15" s="297"/>
      <c r="D15" s="298"/>
      <c r="E15" s="299"/>
      <c r="F15" s="300">
        <f>IF(B15="NA","NA",12*E15/(C$9*43560))</f>
        <v>0</v>
      </c>
      <c r="G15" s="253"/>
      <c r="H15" s="254"/>
    </row>
    <row r="16" spans="1:15" x14ac:dyDescent="0.3">
      <c r="A16" s="106" t="s">
        <v>70</v>
      </c>
      <c r="B16" s="251">
        <f>'DE_3 - Det Hydrology'!B40</f>
        <v>0</v>
      </c>
      <c r="C16" s="297"/>
      <c r="D16" s="298"/>
      <c r="E16" s="299"/>
      <c r="F16" s="300">
        <f>12*E16/(C$9*43560)</f>
        <v>0</v>
      </c>
      <c r="G16" s="253"/>
      <c r="H16" s="254"/>
    </row>
    <row r="17" spans="1:8" x14ac:dyDescent="0.3">
      <c r="A17" s="106" t="s">
        <v>71</v>
      </c>
      <c r="B17" s="251">
        <f>'DE_3 - Det Hydrology'!B41</f>
        <v>0</v>
      </c>
      <c r="C17" s="297"/>
      <c r="D17" s="298"/>
      <c r="E17" s="299"/>
      <c r="F17" s="300">
        <f t="shared" ref="F17:F22" si="0">12*E17/(C$9*43560)</f>
        <v>0</v>
      </c>
      <c r="G17" s="253"/>
      <c r="H17" s="254"/>
    </row>
    <row r="18" spans="1:8" x14ac:dyDescent="0.3">
      <c r="A18" s="106" t="s">
        <v>72</v>
      </c>
      <c r="B18" s="251">
        <f>'DE_3 - Det Hydrology'!B42</f>
        <v>0</v>
      </c>
      <c r="C18" s="297"/>
      <c r="D18" s="298"/>
      <c r="E18" s="299"/>
      <c r="F18" s="300">
        <f t="shared" si="0"/>
        <v>0</v>
      </c>
      <c r="G18" s="253"/>
      <c r="H18" s="254"/>
    </row>
    <row r="19" spans="1:8" x14ac:dyDescent="0.3">
      <c r="A19" s="106" t="s">
        <v>73</v>
      </c>
      <c r="B19" s="251">
        <f>'DE_3 - Det Hydrology'!B43</f>
        <v>0</v>
      </c>
      <c r="C19" s="297"/>
      <c r="D19" s="298"/>
      <c r="E19" s="299"/>
      <c r="F19" s="300">
        <f t="shared" si="0"/>
        <v>0</v>
      </c>
      <c r="G19" s="253"/>
      <c r="H19" s="254"/>
    </row>
    <row r="20" spans="1:8" x14ac:dyDescent="0.3">
      <c r="A20" s="106" t="s">
        <v>74</v>
      </c>
      <c r="B20" s="251">
        <f>'DE_3 - Det Hydrology'!B44</f>
        <v>0</v>
      </c>
      <c r="C20" s="297"/>
      <c r="D20" s="298"/>
      <c r="E20" s="299"/>
      <c r="F20" s="300">
        <f t="shared" si="0"/>
        <v>0</v>
      </c>
      <c r="G20" s="253"/>
      <c r="H20" s="254"/>
    </row>
    <row r="21" spans="1:8" x14ac:dyDescent="0.3">
      <c r="A21" s="106" t="s">
        <v>75</v>
      </c>
      <c r="B21" s="251">
        <f>'DE_3 - Det Hydrology'!B45</f>
        <v>0</v>
      </c>
      <c r="C21" s="297"/>
      <c r="D21" s="298"/>
      <c r="E21" s="299"/>
      <c r="F21" s="300">
        <f t="shared" si="0"/>
        <v>0</v>
      </c>
    </row>
    <row r="22" spans="1:8" x14ac:dyDescent="0.3">
      <c r="A22" s="106" t="s">
        <v>76</v>
      </c>
      <c r="B22" s="251">
        <f>'DE_3 - Det Hydrology'!B46</f>
        <v>0</v>
      </c>
      <c r="C22" s="297"/>
      <c r="D22" s="298"/>
      <c r="E22" s="299"/>
      <c r="F22" s="300">
        <f t="shared" si="0"/>
        <v>0</v>
      </c>
    </row>
    <row r="23" spans="1:8" x14ac:dyDescent="0.3">
      <c r="D23" s="230"/>
      <c r="E23" s="257"/>
    </row>
    <row r="24" spans="1:8" x14ac:dyDescent="0.3">
      <c r="A24" s="288" t="s">
        <v>306</v>
      </c>
      <c r="B24" s="288"/>
      <c r="C24" s="288"/>
      <c r="D24" s="288"/>
      <c r="E24" s="288"/>
      <c r="F24" s="288"/>
      <c r="G24" s="288"/>
    </row>
    <row r="25" spans="1:8" ht="55.2" x14ac:dyDescent="0.3">
      <c r="A25" s="106" t="s">
        <v>77</v>
      </c>
      <c r="B25" s="301" t="s">
        <v>78</v>
      </c>
      <c r="C25" s="301" t="s">
        <v>86</v>
      </c>
      <c r="D25" s="301" t="s">
        <v>87</v>
      </c>
      <c r="E25" s="301" t="s">
        <v>79</v>
      </c>
      <c r="F25" s="301" t="s">
        <v>130</v>
      </c>
      <c r="G25" s="301" t="s">
        <v>88</v>
      </c>
    </row>
    <row r="26" spans="1:8" x14ac:dyDescent="0.3">
      <c r="A26" s="106"/>
      <c r="B26" s="301"/>
      <c r="C26" s="302"/>
      <c r="D26" s="301" t="s">
        <v>80</v>
      </c>
      <c r="E26" s="301"/>
      <c r="F26" s="301"/>
    </row>
    <row r="27" spans="1:8" x14ac:dyDescent="0.3">
      <c r="A27" s="106"/>
      <c r="B27" s="106"/>
      <c r="C27" s="106" t="s">
        <v>81</v>
      </c>
      <c r="D27" s="106" t="s">
        <v>81</v>
      </c>
      <c r="E27" s="106"/>
      <c r="F27" s="106"/>
    </row>
    <row r="28" spans="1:8" x14ac:dyDescent="0.3">
      <c r="A28" s="264" t="s">
        <v>82</v>
      </c>
      <c r="B28" s="264" t="s">
        <v>10</v>
      </c>
      <c r="C28" s="264" t="s">
        <v>83</v>
      </c>
      <c r="D28" s="264" t="s">
        <v>84</v>
      </c>
      <c r="E28" s="264" t="s">
        <v>68</v>
      </c>
      <c r="F28" s="264" t="s">
        <v>68</v>
      </c>
      <c r="G28" s="287"/>
    </row>
    <row r="29" spans="1:8" x14ac:dyDescent="0.3">
      <c r="A29" s="296" t="s">
        <v>33</v>
      </c>
      <c r="B29" s="303">
        <f>IF(B15="NA","NA",F15/'DE_3 - Det Hydrology'!B20)</f>
        <v>0</v>
      </c>
      <c r="C29" s="304"/>
      <c r="D29" s="232" t="e">
        <f>IF(B29="NA","NA",1-C15/'DE_3 - Det Hydrology'!G20)</f>
        <v>#DIV/0!</v>
      </c>
      <c r="E29" s="277" t="e">
        <f>'DE_3 - Det Hydrology'!G39</f>
        <v>#DIV/0!</v>
      </c>
      <c r="F29" s="277">
        <f>IF(B15="NA","NA",E15)</f>
        <v>0</v>
      </c>
      <c r="G29" s="256" t="e">
        <f>IF(B15="NA","NA",F29/E29)</f>
        <v>#DIV/0!</v>
      </c>
    </row>
    <row r="30" spans="1:8" x14ac:dyDescent="0.3">
      <c r="A30" s="106" t="s">
        <v>85</v>
      </c>
      <c r="B30" s="303" t="e">
        <f>F16/'DE_3 - Det Hydrology'!B21</f>
        <v>#DIV/0!</v>
      </c>
      <c r="C30" s="304"/>
      <c r="D30" s="232" t="e">
        <f>1-C16/'DE_3 - Det Hydrology'!G21</f>
        <v>#DIV/0!</v>
      </c>
      <c r="E30" s="277" t="e">
        <f>'DE_3 - Det Hydrology'!G40</f>
        <v>#DIV/0!</v>
      </c>
      <c r="F30" s="277">
        <f>E16</f>
        <v>0</v>
      </c>
      <c r="G30" s="256" t="e">
        <f>F30/E30</f>
        <v>#DIV/0!</v>
      </c>
    </row>
    <row r="31" spans="1:8" x14ac:dyDescent="0.3">
      <c r="A31" s="106" t="s">
        <v>71</v>
      </c>
      <c r="B31" s="303" t="e">
        <f>F17/'DE_3 - Det Hydrology'!B22</f>
        <v>#DIV/0!</v>
      </c>
      <c r="C31" s="304"/>
      <c r="D31" s="232" t="e">
        <f>1-C17/'DE_3 - Det Hydrology'!G22</f>
        <v>#DIV/0!</v>
      </c>
      <c r="E31" s="277" t="e">
        <f>'DE_3 - Det Hydrology'!G41</f>
        <v>#DIV/0!</v>
      </c>
      <c r="F31" s="277">
        <f>E17</f>
        <v>0</v>
      </c>
      <c r="G31" s="256" t="e">
        <f t="shared" ref="G31:G36" si="1">F31/E31</f>
        <v>#DIV/0!</v>
      </c>
    </row>
    <row r="32" spans="1:8" x14ac:dyDescent="0.3">
      <c r="A32" s="106" t="s">
        <v>72</v>
      </c>
      <c r="B32" s="303" t="e">
        <f>F18/'DE_3 - Det Hydrology'!B23</f>
        <v>#DIV/0!</v>
      </c>
      <c r="C32" s="304"/>
      <c r="D32" s="232" t="e">
        <f>1-C18/'DE_3 - Det Hydrology'!G23</f>
        <v>#DIV/0!</v>
      </c>
      <c r="E32" s="277" t="e">
        <f>'DE_3 - Det Hydrology'!G42</f>
        <v>#DIV/0!</v>
      </c>
      <c r="F32" s="277">
        <f>E18</f>
        <v>0</v>
      </c>
      <c r="G32" s="256" t="e">
        <f t="shared" si="1"/>
        <v>#DIV/0!</v>
      </c>
    </row>
    <row r="33" spans="1:9" x14ac:dyDescent="0.3">
      <c r="A33" s="106" t="s">
        <v>73</v>
      </c>
      <c r="B33" s="303" t="e">
        <f>F19/'DE_3 - Det Hydrology'!B24</f>
        <v>#DIV/0!</v>
      </c>
      <c r="C33" s="304"/>
      <c r="D33" s="232" t="e">
        <f>1-C19/'DE_3 - Det Hydrology'!G24</f>
        <v>#DIV/0!</v>
      </c>
      <c r="E33" s="277" t="e">
        <f>'DE_3 - Det Hydrology'!G43</f>
        <v>#DIV/0!</v>
      </c>
      <c r="F33" s="277">
        <f>E19</f>
        <v>0</v>
      </c>
      <c r="G33" s="256" t="e">
        <f t="shared" si="1"/>
        <v>#DIV/0!</v>
      </c>
    </row>
    <row r="34" spans="1:9" x14ac:dyDescent="0.3">
      <c r="A34" s="106" t="s">
        <v>74</v>
      </c>
      <c r="B34" s="303" t="e">
        <f>F20/'DE_3 - Det Hydrology'!B25</f>
        <v>#DIV/0!</v>
      </c>
      <c r="C34" s="304"/>
      <c r="D34" s="232" t="e">
        <f>1-C20/'DE_3 - Det Hydrology'!G25</f>
        <v>#DIV/0!</v>
      </c>
      <c r="E34" s="277" t="e">
        <f>'DE_3 - Det Hydrology'!G44</f>
        <v>#DIV/0!</v>
      </c>
      <c r="F34" s="277">
        <f t="shared" ref="F34:F36" si="2">E20</f>
        <v>0</v>
      </c>
      <c r="G34" s="256" t="e">
        <f t="shared" si="1"/>
        <v>#DIV/0!</v>
      </c>
    </row>
    <row r="35" spans="1:9" x14ac:dyDescent="0.3">
      <c r="A35" s="106" t="s">
        <v>75</v>
      </c>
      <c r="B35" s="303" t="e">
        <f>F21/'DE_3 - Det Hydrology'!B26</f>
        <v>#DIV/0!</v>
      </c>
      <c r="C35" s="304"/>
      <c r="D35" s="232" t="e">
        <f>1-C21/'DE_3 - Det Hydrology'!G26</f>
        <v>#DIV/0!</v>
      </c>
      <c r="E35" s="277" t="e">
        <f>'DE_3 - Det Hydrology'!G45</f>
        <v>#DIV/0!</v>
      </c>
      <c r="F35" s="277">
        <f t="shared" si="2"/>
        <v>0</v>
      </c>
      <c r="G35" s="256" t="e">
        <f t="shared" si="1"/>
        <v>#DIV/0!</v>
      </c>
    </row>
    <row r="36" spans="1:9" x14ac:dyDescent="0.3">
      <c r="A36" s="106" t="s">
        <v>76</v>
      </c>
      <c r="B36" s="303" t="e">
        <f>F22/'DE_3 - Det Hydrology'!B27</f>
        <v>#DIV/0!</v>
      </c>
      <c r="C36" s="304"/>
      <c r="D36" s="232" t="e">
        <f>1-C22/'DE_3 - Det Hydrology'!G27</f>
        <v>#DIV/0!</v>
      </c>
      <c r="E36" s="277" t="e">
        <f>'DE_3 - Det Hydrology'!G46</f>
        <v>#DIV/0!</v>
      </c>
      <c r="F36" s="277">
        <f t="shared" si="2"/>
        <v>0</v>
      </c>
      <c r="G36" s="256" t="e">
        <f t="shared" si="1"/>
        <v>#DIV/0!</v>
      </c>
    </row>
    <row r="37" spans="1:9" x14ac:dyDescent="0.3">
      <c r="A37" s="305" t="s">
        <v>89</v>
      </c>
      <c r="B37" s="306"/>
      <c r="C37" s="257"/>
      <c r="D37" s="256"/>
      <c r="E37" s="275"/>
      <c r="F37" s="276"/>
      <c r="G37" s="277"/>
      <c r="H37" s="277"/>
    </row>
    <row r="38" spans="1:9" x14ac:dyDescent="0.3">
      <c r="A38" s="305"/>
      <c r="B38" s="306"/>
      <c r="C38" s="257"/>
      <c r="D38" s="256"/>
      <c r="E38" s="275"/>
      <c r="F38" s="276"/>
      <c r="G38" s="277"/>
      <c r="H38" s="277"/>
    </row>
    <row r="39" spans="1:9" x14ac:dyDescent="0.3">
      <c r="A39" s="305"/>
      <c r="B39" s="306"/>
      <c r="C39" s="257"/>
      <c r="D39" s="256"/>
      <c r="E39" s="275"/>
      <c r="F39" s="276"/>
      <c r="G39" s="277"/>
      <c r="H39" s="277"/>
    </row>
    <row r="40" spans="1:9" x14ac:dyDescent="0.3">
      <c r="A40" s="305"/>
      <c r="B40" s="306"/>
      <c r="C40" s="257"/>
      <c r="D40" s="256"/>
      <c r="E40" s="275"/>
      <c r="F40" s="276"/>
      <c r="G40" s="277"/>
      <c r="H40" s="277"/>
    </row>
    <row r="41" spans="1:9" x14ac:dyDescent="0.3">
      <c r="A41" s="305"/>
      <c r="B41" s="306"/>
      <c r="C41" s="257"/>
      <c r="D41" s="256"/>
      <c r="E41" s="275"/>
      <c r="F41" s="276"/>
      <c r="G41" s="277"/>
      <c r="H41" s="277"/>
    </row>
    <row r="42" spans="1:9" x14ac:dyDescent="0.3">
      <c r="A42" s="305"/>
      <c r="B42" s="306"/>
      <c r="C42" s="257"/>
      <c r="D42" s="256"/>
      <c r="E42" s="275"/>
      <c r="F42" s="276"/>
      <c r="G42" s="277"/>
      <c r="H42" s="277"/>
    </row>
    <row r="43" spans="1:9" ht="15" thickBot="1" x14ac:dyDescent="0.35">
      <c r="A43" s="307"/>
      <c r="B43" s="308"/>
      <c r="C43" s="309"/>
      <c r="D43" s="310"/>
      <c r="E43" s="311"/>
      <c r="F43" s="312"/>
      <c r="G43" s="313"/>
      <c r="H43" s="277"/>
    </row>
    <row r="44" spans="1:9" ht="14.4" x14ac:dyDescent="0.3">
      <c r="A44" s="43" t="s">
        <v>187</v>
      </c>
      <c r="B44" s="43"/>
      <c r="C44" s="43"/>
      <c r="D44" s="43"/>
      <c r="E44" s="43"/>
      <c r="F44" s="43"/>
      <c r="G44" s="43"/>
      <c r="H44" s="277"/>
      <c r="I44" s="27"/>
    </row>
    <row r="45" spans="1:9" ht="14.4" x14ac:dyDescent="0.3">
      <c r="A45" s="44" t="s">
        <v>206</v>
      </c>
      <c r="B45" s="44"/>
      <c r="C45" s="44"/>
      <c r="D45" s="44"/>
      <c r="E45" s="44"/>
      <c r="F45" s="44"/>
      <c r="G45" s="45" t="str">
        <f>'CL_1 - Site Screening'!J70</f>
        <v>IDALS: Issue Date: 09/24/2021</v>
      </c>
      <c r="H45" s="27"/>
    </row>
  </sheetData>
  <sheetProtection algorithmName="SHA-512" hashValue="x414fjuWWMkqr+mtIUK9zsIsKIwUEHPohBsHyKouW5ki6G/eMrv9ZViI9jPl8PGo3GSvAhXnd5Zg/m+nGiCaqQ==" saltValue="tWO/UoGHtk+A7fhzGcZasw==" spinCount="100000" sheet="1" selectLockedCells="1"/>
  <mergeCells count="4">
    <mergeCell ref="B4:E4"/>
    <mergeCell ref="E9:G9"/>
    <mergeCell ref="A1:G1"/>
    <mergeCell ref="A2:G2"/>
  </mergeCells>
  <conditionalFormatting sqref="G44:G45">
    <cfRule type="cellIs" dxfId="1" priority="1" operator="equal">
      <formula>"!"</formula>
    </cfRule>
    <cfRule type="cellIs" dxfId="0" priority="2" operator="equal">
      <formula>"OK"</formula>
    </cfRule>
  </conditionalFormatting>
  <printOptions horizontalCentered="1" verticalCentered="1"/>
  <pageMargins left="0.25" right="0.25" top="0.75" bottom="0.75" header="0.3" footer="0.3"/>
  <pageSetup scale="94" orientation="portrait" r:id="rId1"/>
  <colBreaks count="1" manualBreakCount="1">
    <brk id="8"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DISCLAIMER</vt:lpstr>
      <vt:lpstr>CL_1 - Site Screening</vt:lpstr>
      <vt:lpstr>DWS - Report Form</vt:lpstr>
      <vt:lpstr>CL_2 - Project Review</vt:lpstr>
      <vt:lpstr>CL_2 - Project Review (2)</vt:lpstr>
      <vt:lpstr>DE_1 - Det Design Summary</vt:lpstr>
      <vt:lpstr>DE_2 - Det Wtrshed Info</vt:lpstr>
      <vt:lpstr>DE_3 - Det Hydrology</vt:lpstr>
      <vt:lpstr>DE_4 - Results</vt:lpstr>
      <vt:lpstr>'CL_1 - Site Screening'!Print_Area</vt:lpstr>
      <vt:lpstr>'CL_2 - Project Review'!Print_Area</vt:lpstr>
      <vt:lpstr>'CL_2 - Project Review (2)'!Print_Area</vt:lpstr>
      <vt:lpstr>'DE_1 - Det Design Summary'!Print_Area</vt:lpstr>
      <vt:lpstr>'DE_2 - Det Wtrshed Info'!Print_Area</vt:lpstr>
      <vt:lpstr>'DE_3 - Det Hydrology'!Print_Area</vt:lpstr>
      <vt:lpstr>'DE_4 - Results'!Print_Area</vt:lpstr>
      <vt:lpstr>DISCLAIMER!Print_Area</vt:lpstr>
      <vt:lpstr>'DWS - Report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Pierce</dc:creator>
  <cp:lastModifiedBy>Conroy, Colleen [DNR]</cp:lastModifiedBy>
  <cp:lastPrinted>2020-06-18T16:45:42Z</cp:lastPrinted>
  <dcterms:created xsi:type="dcterms:W3CDTF">2017-07-05T15:47:13Z</dcterms:created>
  <dcterms:modified xsi:type="dcterms:W3CDTF">2025-10-07T21:07:33Z</dcterms:modified>
</cp:coreProperties>
</file>