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AEAP\MSEI\Calculators\2022 Calculators\DNR Reviewed Final\"/>
    </mc:Choice>
  </mc:AlternateContent>
  <xr:revisionPtr revIDLastSave="0" documentId="13_ncr:1_{E1C553E1-278E-46E9-9E9B-9ECCE04FC7F0}" xr6:coauthVersionLast="36" xr6:coauthVersionMax="36" xr10:uidLastSave="{00000000-0000-0000-0000-000000000000}"/>
  <bookViews>
    <workbookView xWindow="330" yWindow="720" windowWidth="17220" windowHeight="11460" xr2:uid="{00000000-000D-0000-FFFF-FFFF00000000}"/>
  </bookViews>
  <sheets>
    <sheet name="Painting" sheetId="1" r:id="rId1"/>
    <sheet name="Permit Limits" sheetId="2" state="hidden" r:id="rId2"/>
    <sheet name="INV-3" sheetId="3" state="hidden" r:id="rId3"/>
    <sheet name="Process Emissions" sheetId="4" r:id="rId4"/>
  </sheets>
  <definedNames>
    <definedName name="_xlnm.Print_Area" localSheetId="0">Painting!$A$1:$AC$68,Painting!$AD$1:$BD$48</definedName>
    <definedName name="_xlnm.Print_Area" localSheetId="3">'Process Emissions'!$A$1:$G$31</definedName>
  </definedNames>
  <calcPr calcId="191029"/>
</workbook>
</file>

<file path=xl/calcChain.xml><?xml version="1.0" encoding="utf-8"?>
<calcChain xmlns="http://schemas.openxmlformats.org/spreadsheetml/2006/main">
  <c r="B13" i="4" l="1"/>
  <c r="N12" i="1" l="1"/>
  <c r="K68" i="1" l="1"/>
  <c r="A31" i="4" s="1"/>
  <c r="K67" i="1"/>
  <c r="A30" i="4" s="1"/>
  <c r="D30" i="4" l="1"/>
  <c r="B30" i="4"/>
  <c r="D31" i="4"/>
  <c r="C31" i="4"/>
  <c r="F31" i="4"/>
  <c r="G31" i="4"/>
  <c r="B31" i="4"/>
  <c r="F30" i="4"/>
  <c r="C30" i="4"/>
  <c r="A67" i="1" l="1"/>
  <c r="A68" i="1"/>
  <c r="BB10" i="1"/>
  <c r="BA10" i="1"/>
  <c r="AY10" i="1"/>
  <c r="I31" i="3"/>
  <c r="I29" i="3"/>
  <c r="C68" i="1"/>
  <c r="C67" i="1"/>
  <c r="BD10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11" i="1"/>
  <c r="BA48" i="1" s="1"/>
  <c r="B67" i="1" s="1"/>
  <c r="BC11" i="1"/>
  <c r="C48" i="1"/>
  <c r="B51" i="1" s="1"/>
  <c r="L51" i="1"/>
  <c r="D4" i="3"/>
  <c r="L52" i="1"/>
  <c r="B15" i="4" s="1"/>
  <c r="E11" i="1"/>
  <c r="H8" i="3"/>
  <c r="BC12" i="1"/>
  <c r="BC13" i="1"/>
  <c r="L68" i="1" s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H26" i="2"/>
  <c r="G7" i="1"/>
  <c r="E47" i="1" s="1"/>
  <c r="H19" i="2"/>
  <c r="H20" i="2"/>
  <c r="H27" i="2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Y11" i="1"/>
  <c r="L58" i="1" s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H21" i="2"/>
  <c r="H28" i="2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I28" i="3"/>
  <c r="I27" i="3"/>
  <c r="I26" i="3"/>
  <c r="I25" i="3"/>
  <c r="I24" i="3"/>
  <c r="I23" i="3"/>
  <c r="I22" i="3"/>
  <c r="I21" i="3"/>
  <c r="I20" i="3"/>
  <c r="I19" i="3"/>
  <c r="I18" i="3"/>
  <c r="I17" i="3"/>
  <c r="I12" i="3"/>
  <c r="D9" i="3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Q11" i="1"/>
  <c r="Q48" i="1" s="1"/>
  <c r="B55" i="1" s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T15" i="1"/>
  <c r="T11" i="1"/>
  <c r="T12" i="1"/>
  <c r="T13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B8" i="1"/>
  <c r="AX14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E17" i="1"/>
  <c r="E16" i="1"/>
  <c r="E15" i="1"/>
  <c r="E14" i="1"/>
  <c r="E13" i="1"/>
  <c r="E12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AZ11" i="1"/>
  <c r="AU44" i="1"/>
  <c r="AU43" i="1"/>
  <c r="AU42" i="1"/>
  <c r="AU41" i="1"/>
  <c r="AU40" i="1"/>
  <c r="AU39" i="1"/>
  <c r="AU38" i="1"/>
  <c r="AU37" i="1"/>
  <c r="AU36" i="1"/>
  <c r="AU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G42" i="1"/>
  <c r="G35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W11" i="1"/>
  <c r="W13" i="1"/>
  <c r="W12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G16" i="1"/>
  <c r="G22" i="1"/>
  <c r="AX41" i="1"/>
  <c r="AX44" i="1"/>
  <c r="AX12" i="1"/>
  <c r="AX26" i="1"/>
  <c r="AX27" i="1"/>
  <c r="BD21" i="1"/>
  <c r="BD37" i="1"/>
  <c r="G33" i="1"/>
  <c r="G23" i="1"/>
  <c r="AX13" i="1"/>
  <c r="AX22" i="1"/>
  <c r="BD18" i="1"/>
  <c r="BD34" i="1"/>
  <c r="AX42" i="1"/>
  <c r="AX17" i="1"/>
  <c r="G13" i="1"/>
  <c r="BD40" i="1"/>
  <c r="Z47" i="1" l="1"/>
  <c r="G44" i="1"/>
  <c r="BD30" i="1"/>
  <c r="BD13" i="1"/>
  <c r="AX38" i="1"/>
  <c r="AX29" i="1"/>
  <c r="G19" i="1"/>
  <c r="G37" i="1"/>
  <c r="BD33" i="1"/>
  <c r="BD17" i="1"/>
  <c r="AX39" i="1"/>
  <c r="AX30" i="1"/>
  <c r="AX20" i="1"/>
  <c r="AX21" i="1"/>
  <c r="G28" i="1"/>
  <c r="G21" i="1"/>
  <c r="G14" i="1"/>
  <c r="G48" i="1" s="1"/>
  <c r="G30" i="1"/>
  <c r="G36" i="1"/>
  <c r="G43" i="1"/>
  <c r="BD15" i="1"/>
  <c r="AX36" i="1"/>
  <c r="BD24" i="1"/>
  <c r="G39" i="1"/>
  <c r="G24" i="1"/>
  <c r="AX16" i="1"/>
  <c r="BD42" i="1"/>
  <c r="BD26" i="1"/>
  <c r="AX31" i="1"/>
  <c r="AX24" i="1"/>
  <c r="AX11" i="1"/>
  <c r="G15" i="1"/>
  <c r="G41" i="1"/>
  <c r="BD29" i="1"/>
  <c r="BD11" i="1"/>
  <c r="AX23" i="1"/>
  <c r="AX34" i="1"/>
  <c r="AX28" i="1"/>
  <c r="AX25" i="1"/>
  <c r="G26" i="1"/>
  <c r="G20" i="1"/>
  <c r="G12" i="1"/>
  <c r="G31" i="1"/>
  <c r="G38" i="1"/>
  <c r="G18" i="1"/>
  <c r="AX18" i="1"/>
  <c r="BD32" i="1"/>
  <c r="G34" i="1"/>
  <c r="AX37" i="1"/>
  <c r="BD12" i="1"/>
  <c r="BD38" i="1"/>
  <c r="BD22" i="1"/>
  <c r="AX15" i="1"/>
  <c r="AX40" i="1"/>
  <c r="G27" i="1"/>
  <c r="G29" i="1"/>
  <c r="BD41" i="1"/>
  <c r="BD25" i="1"/>
  <c r="AX43" i="1"/>
  <c r="BD27" i="1"/>
  <c r="BD16" i="1"/>
  <c r="AX32" i="1"/>
  <c r="AX33" i="1"/>
  <c r="G25" i="1"/>
  <c r="G17" i="1"/>
  <c r="G11" i="1"/>
  <c r="G32" i="1"/>
  <c r="G40" i="1"/>
  <c r="L55" i="1"/>
  <c r="Q46" i="1" s="1"/>
  <c r="L54" i="1"/>
  <c r="D18" i="3" s="1"/>
  <c r="L53" i="1"/>
  <c r="C9" i="3"/>
  <c r="B14" i="4"/>
  <c r="G14" i="4"/>
  <c r="B8" i="3"/>
  <c r="F8" i="3" s="1"/>
  <c r="C14" i="4"/>
  <c r="E13" i="4"/>
  <c r="G45" i="1"/>
  <c r="G8" i="3"/>
  <c r="G9" i="3"/>
  <c r="D8" i="3"/>
  <c r="B9" i="3"/>
  <c r="W48" i="1"/>
  <c r="B57" i="1" s="1"/>
  <c r="N48" i="1"/>
  <c r="B54" i="1" s="1"/>
  <c r="G47" i="1"/>
  <c r="G46" i="1"/>
  <c r="E48" i="1"/>
  <c r="AO48" i="1"/>
  <c r="AC48" i="1"/>
  <c r="B59" i="1" s="1"/>
  <c r="L64" i="1"/>
  <c r="AR45" i="1" s="1"/>
  <c r="L62" i="1"/>
  <c r="AL45" i="1" s="1"/>
  <c r="L60" i="1"/>
  <c r="AF45" i="1" s="1"/>
  <c r="L56" i="1"/>
  <c r="T47" i="1" s="1"/>
  <c r="B19" i="3"/>
  <c r="F19" i="3" s="1"/>
  <c r="J19" i="3" s="1"/>
  <c r="H55" i="1"/>
  <c r="A19" i="3" s="1"/>
  <c r="G13" i="4"/>
  <c r="C13" i="4"/>
  <c r="F13" i="4" s="1"/>
  <c r="D14" i="4"/>
  <c r="D13" i="4"/>
  <c r="H9" i="3"/>
  <c r="D15" i="4"/>
  <c r="T48" i="1"/>
  <c r="B56" i="1" s="1"/>
  <c r="AR46" i="1"/>
  <c r="G32" i="3"/>
  <c r="BD45" i="1"/>
  <c r="C32" i="3"/>
  <c r="I32" i="3"/>
  <c r="BD47" i="1"/>
  <c r="L61" i="1"/>
  <c r="B25" i="3" s="1"/>
  <c r="F25" i="3" s="1"/>
  <c r="J25" i="3" s="1"/>
  <c r="L63" i="1"/>
  <c r="AO47" i="1" s="1"/>
  <c r="L65" i="1"/>
  <c r="AU45" i="1" s="1"/>
  <c r="AL48" i="1"/>
  <c r="B62" i="1" s="1"/>
  <c r="L67" i="1"/>
  <c r="K48" i="1"/>
  <c r="B53" i="1" s="1"/>
  <c r="B22" i="3"/>
  <c r="K46" i="1"/>
  <c r="C19" i="3"/>
  <c r="Q45" i="1"/>
  <c r="AR48" i="1"/>
  <c r="B64" i="1" s="1"/>
  <c r="L66" i="1"/>
  <c r="H30" i="3" s="1"/>
  <c r="L57" i="1"/>
  <c r="C21" i="3" s="1"/>
  <c r="L59" i="1"/>
  <c r="AC46" i="1" s="1"/>
  <c r="K47" i="1"/>
  <c r="Q47" i="1"/>
  <c r="H53" i="1"/>
  <c r="A16" i="4" s="1"/>
  <c r="D19" i="3"/>
  <c r="AF48" i="1"/>
  <c r="B60" i="1" s="1"/>
  <c r="AI48" i="1"/>
  <c r="B61" i="1" s="1"/>
  <c r="AU48" i="1"/>
  <c r="B65" i="1" s="1"/>
  <c r="Z48" i="1"/>
  <c r="B58" i="1" s="1"/>
  <c r="H58" i="1"/>
  <c r="B32" i="3"/>
  <c r="H68" i="1"/>
  <c r="B6" i="4"/>
  <c r="F14" i="4" s="1"/>
  <c r="E46" i="1"/>
  <c r="Z46" i="1"/>
  <c r="B52" i="1"/>
  <c r="C15" i="4" s="1"/>
  <c r="C12" i="3"/>
  <c r="D12" i="3"/>
  <c r="Z45" i="1"/>
  <c r="B12" i="3"/>
  <c r="F12" i="3" s="1"/>
  <c r="J12" i="3" s="1"/>
  <c r="E45" i="1"/>
  <c r="B63" i="1"/>
  <c r="F9" i="3"/>
  <c r="J9" i="3" s="1"/>
  <c r="BD44" i="1"/>
  <c r="BD35" i="1"/>
  <c r="BD20" i="1"/>
  <c r="I8" i="3"/>
  <c r="I9" i="3"/>
  <c r="C8" i="3"/>
  <c r="E14" i="4"/>
  <c r="J8" i="3"/>
  <c r="AF46" i="1"/>
  <c r="D24" i="3"/>
  <c r="C18" i="3"/>
  <c r="N45" i="1"/>
  <c r="B18" i="3"/>
  <c r="F18" i="3" s="1"/>
  <c r="J18" i="3" s="1"/>
  <c r="N47" i="1"/>
  <c r="N46" i="1"/>
  <c r="B24" i="3"/>
  <c r="H54" i="1"/>
  <c r="C28" i="3"/>
  <c r="D28" i="3"/>
  <c r="H59" i="1"/>
  <c r="A23" i="3" s="1"/>
  <c r="AC47" i="1"/>
  <c r="B23" i="3"/>
  <c r="F23" i="3" s="1"/>
  <c r="C23" i="3"/>
  <c r="D27" i="3"/>
  <c r="AO46" i="1"/>
  <c r="D22" i="3"/>
  <c r="C17" i="3"/>
  <c r="BD46" i="1"/>
  <c r="C22" i="3"/>
  <c r="B17" i="3"/>
  <c r="F17" i="3" s="1"/>
  <c r="K45" i="1"/>
  <c r="F22" i="3"/>
  <c r="J22" i="3" s="1"/>
  <c r="D17" i="3"/>
  <c r="H32" i="3"/>
  <c r="F32" i="3"/>
  <c r="E31" i="4"/>
  <c r="D32" i="3"/>
  <c r="BD36" i="1"/>
  <c r="BD19" i="1"/>
  <c r="AX35" i="1"/>
  <c r="BD23" i="1"/>
  <c r="AX19" i="1"/>
  <c r="BD43" i="1"/>
  <c r="BD31" i="1"/>
  <c r="BD14" i="1"/>
  <c r="BD39" i="1"/>
  <c r="BD28" i="1"/>
  <c r="C24" i="3" l="1"/>
  <c r="C26" i="3"/>
  <c r="H62" i="1"/>
  <c r="B27" i="3"/>
  <c r="C27" i="3"/>
  <c r="H64" i="1"/>
  <c r="B28" i="3"/>
  <c r="AR47" i="1"/>
  <c r="D25" i="3"/>
  <c r="AF47" i="1"/>
  <c r="H60" i="1"/>
  <c r="A23" i="4" s="1"/>
  <c r="D16" i="4"/>
  <c r="B16" i="4"/>
  <c r="C30" i="3"/>
  <c r="G30" i="3"/>
  <c r="B20" i="3"/>
  <c r="T46" i="1"/>
  <c r="T45" i="1"/>
  <c r="H56" i="1"/>
  <c r="A20" i="3" s="1"/>
  <c r="C20" i="3"/>
  <c r="D20" i="3"/>
  <c r="F15" i="4"/>
  <c r="AL47" i="1"/>
  <c r="D26" i="3"/>
  <c r="AL46" i="1"/>
  <c r="B26" i="3"/>
  <c r="AI46" i="1"/>
  <c r="AI45" i="1"/>
  <c r="AI47" i="1"/>
  <c r="F20" i="3"/>
  <c r="J20" i="3" s="1"/>
  <c r="AU47" i="1"/>
  <c r="H65" i="1"/>
  <c r="A28" i="4" s="1"/>
  <c r="B28" i="4" s="1"/>
  <c r="D29" i="3"/>
  <c r="B29" i="3"/>
  <c r="F29" i="3" s="1"/>
  <c r="F28" i="3"/>
  <c r="J28" i="3" s="1"/>
  <c r="AO45" i="1"/>
  <c r="F26" i="3"/>
  <c r="J26" i="3" s="1"/>
  <c r="F24" i="3"/>
  <c r="J24" i="3" s="1"/>
  <c r="J23" i="3"/>
  <c r="D21" i="3"/>
  <c r="W47" i="1"/>
  <c r="H57" i="1"/>
  <c r="A21" i="3" s="1"/>
  <c r="B21" i="3"/>
  <c r="F21" i="3" s="1"/>
  <c r="J21" i="3" s="1"/>
  <c r="A18" i="4"/>
  <c r="J17" i="3"/>
  <c r="A17" i="3"/>
  <c r="AC45" i="1"/>
  <c r="D23" i="3"/>
  <c r="C29" i="3"/>
  <c r="AU46" i="1"/>
  <c r="B30" i="3"/>
  <c r="F30" i="3" s="1"/>
  <c r="D30" i="3"/>
  <c r="AX45" i="1"/>
  <c r="E29" i="4"/>
  <c r="W45" i="1"/>
  <c r="W46" i="1"/>
  <c r="H63" i="1"/>
  <c r="F27" i="3"/>
  <c r="J27" i="3" s="1"/>
  <c r="AX47" i="1"/>
  <c r="J32" i="3"/>
  <c r="H66" i="1"/>
  <c r="AX46" i="1"/>
  <c r="BA46" i="1"/>
  <c r="BA45" i="1"/>
  <c r="B31" i="3"/>
  <c r="BA47" i="1"/>
  <c r="J31" i="3"/>
  <c r="F31" i="3"/>
  <c r="H67" i="1"/>
  <c r="A31" i="3" s="1"/>
  <c r="D31" i="3"/>
  <c r="C31" i="3"/>
  <c r="C25" i="3"/>
  <c r="H61" i="1"/>
  <c r="A32" i="3"/>
  <c r="A26" i="3"/>
  <c r="A25" i="4"/>
  <c r="A22" i="3"/>
  <c r="A21" i="4"/>
  <c r="BD48" i="1"/>
  <c r="B68" i="1" s="1"/>
  <c r="A17" i="4"/>
  <c r="A18" i="3"/>
  <c r="A20" i="4"/>
  <c r="A22" i="4"/>
  <c r="B22" i="4" s="1"/>
  <c r="A27" i="4"/>
  <c r="A28" i="3"/>
  <c r="C16" i="4"/>
  <c r="F16" i="4" s="1"/>
  <c r="A24" i="3"/>
  <c r="AX48" i="1"/>
  <c r="B66" i="1" s="1"/>
  <c r="A29" i="3" l="1"/>
  <c r="D21" i="4"/>
  <c r="B21" i="4"/>
  <c r="D27" i="4"/>
  <c r="B27" i="4"/>
  <c r="D17" i="4"/>
  <c r="B17" i="4"/>
  <c r="D25" i="4"/>
  <c r="B25" i="4"/>
  <c r="D20" i="4"/>
  <c r="B20" i="4"/>
  <c r="D23" i="4"/>
  <c r="B23" i="4"/>
  <c r="C18" i="4"/>
  <c r="F18" i="4" s="1"/>
  <c r="B18" i="4"/>
  <c r="A19" i="4"/>
  <c r="F19" i="4" s="1"/>
  <c r="D18" i="4"/>
  <c r="I30" i="3"/>
  <c r="J30" i="3"/>
  <c r="D28" i="4"/>
  <c r="C28" i="4"/>
  <c r="F28" i="4" s="1"/>
  <c r="J29" i="3"/>
  <c r="D22" i="4"/>
  <c r="C22" i="4"/>
  <c r="F22" i="4" s="1"/>
  <c r="A27" i="3"/>
  <c r="A26" i="4"/>
  <c r="A24" i="4"/>
  <c r="A25" i="3"/>
  <c r="A30" i="3"/>
  <c r="A29" i="4"/>
  <c r="C25" i="4"/>
  <c r="F25" i="4" s="1"/>
  <c r="C21" i="4"/>
  <c r="F21" i="4" s="1"/>
  <c r="C20" i="4"/>
  <c r="F20" i="4" s="1"/>
  <c r="F23" i="4"/>
  <c r="C23" i="4"/>
  <c r="C27" i="4"/>
  <c r="F27" i="4" s="1"/>
  <c r="C17" i="4"/>
  <c r="F17" i="4" s="1"/>
  <c r="C19" i="4" l="1"/>
  <c r="D19" i="4"/>
  <c r="B19" i="4"/>
  <c r="D24" i="4"/>
  <c r="B24" i="4"/>
  <c r="G29" i="4"/>
  <c r="C29" i="4"/>
  <c r="D26" i="4"/>
  <c r="B26" i="4"/>
  <c r="D29" i="4"/>
  <c r="B29" i="4"/>
  <c r="F29" i="4"/>
  <c r="F24" i="4"/>
  <c r="C24" i="4"/>
  <c r="C26" i="4"/>
  <c r="F2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L Wittenburg</author>
  </authors>
  <commentList>
    <comment ref="C13" authorId="0" shapeId="0" xr:uid="{755A73D5-7EF5-4143-B849-949B1C1717D5}">
      <text>
        <r>
          <rPr>
            <b/>
            <sz val="9"/>
            <color indexed="81"/>
            <rFont val="Tahoma"/>
            <charset val="1"/>
          </rPr>
          <t>Emission Factor adjusted to account for the transfer efficiency noted on the Painting tab.</t>
        </r>
      </text>
    </comment>
    <comment ref="C14" authorId="0" shapeId="0" xr:uid="{B21574B9-8B8C-4001-92BE-CA3A3811AEEF}">
      <text>
        <r>
          <rPr>
            <b/>
            <sz val="9"/>
            <color indexed="81"/>
            <rFont val="Tahoma"/>
            <charset val="1"/>
          </rPr>
          <t>Emission Factor adjusted to account for the transfer efficiency noted on the Painting tab.</t>
        </r>
      </text>
    </comment>
    <comment ref="C29" authorId="0" shapeId="0" xr:uid="{2B0096E3-52CD-4D07-A425-08332B66187E}">
      <text>
        <r>
          <rPr>
            <b/>
            <sz val="9"/>
            <color indexed="81"/>
            <rFont val="Tahoma"/>
            <charset val="1"/>
          </rPr>
          <t>Emission Factor adjusted to account for the transfer efficiency noted on the Painting tab.</t>
        </r>
      </text>
    </comment>
    <comment ref="C31" authorId="0" shapeId="0" xr:uid="{CF8A11D7-91D0-4F55-91E9-CE734ECB7928}">
      <text>
        <r>
          <rPr>
            <b/>
            <sz val="9"/>
            <color indexed="81"/>
            <rFont val="Tahoma"/>
            <charset val="1"/>
          </rPr>
          <t>Emission Factor adjusted to account for the transfer efficiency noted on the Painting tab.</t>
        </r>
      </text>
    </comment>
  </commentList>
</comments>
</file>

<file path=xl/sharedStrings.xml><?xml version="1.0" encoding="utf-8"?>
<sst xmlns="http://schemas.openxmlformats.org/spreadsheetml/2006/main" count="240" uniqueCount="173">
  <si>
    <t>Coating</t>
  </si>
  <si>
    <t>Control Efficiency =</t>
  </si>
  <si>
    <t>Transfer Efficiency =</t>
  </si>
  <si>
    <t>VOCs lbs/gal</t>
  </si>
  <si>
    <t>Usage gal/yr</t>
  </si>
  <si>
    <t>Solids lbs/gal</t>
  </si>
  <si>
    <t>Weight lbs/gal</t>
  </si>
  <si>
    <t>VOCs tons/yr</t>
  </si>
  <si>
    <t>Xylene tons/yr</t>
  </si>
  <si>
    <t>Ethyl Benzene tons/yr</t>
  </si>
  <si>
    <t>Toluene tons/yr</t>
  </si>
  <si>
    <t>Ethyl benzene =</t>
  </si>
  <si>
    <t>lbs/gal</t>
  </si>
  <si>
    <t>VOCs =</t>
  </si>
  <si>
    <t>Xylene =</t>
  </si>
  <si>
    <t>Toluene =</t>
  </si>
  <si>
    <t xml:space="preserve"> </t>
  </si>
  <si>
    <t>Actual Emission Factors</t>
  </si>
  <si>
    <t>ACTUAL TOTALS</t>
  </si>
  <si>
    <t>Potential Emission Factors</t>
  </si>
  <si>
    <t>MIBK =</t>
  </si>
  <si>
    <t xml:space="preserve"> Pass Through = </t>
  </si>
  <si>
    <t>MIBK tons/yr</t>
  </si>
  <si>
    <t>Permitted Gallons/Year =</t>
  </si>
  <si>
    <t>Max design rate (gal/hr) =</t>
  </si>
  <si>
    <t>Glycol Ethers =</t>
  </si>
  <si>
    <t>POTENTIAL TOTALS (USING 8760 HR/YR)</t>
  </si>
  <si>
    <t>POTENTIAL TOTALS (USING GAL/YR LIMIT)</t>
  </si>
  <si>
    <t>POTENTIAL TOTALS in LB/HR</t>
  </si>
  <si>
    <t>% Ethylene Glycol</t>
  </si>
  <si>
    <t xml:space="preserve">Cumene = </t>
  </si>
  <si>
    <t xml:space="preserve">Methanol = </t>
  </si>
  <si>
    <t>Hexane =</t>
  </si>
  <si>
    <t xml:space="preserve">Ethylene Glycol = </t>
  </si>
  <si>
    <t xml:space="preserve"> PM10 / PM2.5 Controlled tons/yr</t>
  </si>
  <si>
    <t>PM10 / PM2.5 =</t>
  </si>
  <si>
    <t>Glycol Ethers tons/yr</t>
  </si>
  <si>
    <t>Cumene tons/yr</t>
  </si>
  <si>
    <t>Methanol tons/yr</t>
  </si>
  <si>
    <t>Hexane tons/yr</t>
  </si>
  <si>
    <t xml:space="preserve">% Hexane </t>
  </si>
  <si>
    <t xml:space="preserve">% Methanol </t>
  </si>
  <si>
    <t xml:space="preserve">% Cumene </t>
  </si>
  <si>
    <t xml:space="preserve">% Glycol Ethers </t>
  </si>
  <si>
    <t xml:space="preserve">% MIBK </t>
  </si>
  <si>
    <t xml:space="preserve">% Toluene </t>
  </si>
  <si>
    <t xml:space="preserve">%     Ethyl Benzene </t>
  </si>
  <si>
    <t xml:space="preserve">% Xylene </t>
  </si>
  <si>
    <t>Ethylene Glycol tons/yr</t>
  </si>
  <si>
    <t xml:space="preserve"> Toluene-2,4-diisocyanate tons/yr</t>
  </si>
  <si>
    <t>Toluene-2,4- diisocyanate =</t>
  </si>
  <si>
    <t>% Hexamethylene-1,6-diisocyanate</t>
  </si>
  <si>
    <t>Hexamethylene-1,6-diisocyanate tons/yr</t>
  </si>
  <si>
    <t>%     Toluene-2,4-diisocyanate</t>
  </si>
  <si>
    <t>Lead Compounds controlled tons/yr</t>
  </si>
  <si>
    <t>Permit Limits</t>
  </si>
  <si>
    <t>Particulate Matter</t>
  </si>
  <si>
    <t>lb/hr</t>
  </si>
  <si>
    <t>ton/yr</t>
  </si>
  <si>
    <t>PM10</t>
  </si>
  <si>
    <t>Sulfur Dioxides (SO2)</t>
  </si>
  <si>
    <t>Volatile Organic Compounds (VOC)</t>
  </si>
  <si>
    <t>Carbon Monoxide (CO)</t>
  </si>
  <si>
    <t>Lead (Pb)</t>
  </si>
  <si>
    <t>Single Hazardous Air Pollutant (HAP)</t>
  </si>
  <si>
    <t>Total Hazardous Air Pollutant (HAP)</t>
  </si>
  <si>
    <t>Solids Content Limit</t>
  </si>
  <si>
    <t>Volatile Organic Compound Content Limit (VOC)</t>
  </si>
  <si>
    <t>gal/yr</t>
  </si>
  <si>
    <t>lb/gal</t>
  </si>
  <si>
    <t>Total Hazardous Air Pollutant Content Limit</t>
  </si>
  <si>
    <t>Individual/Single Hazardous Air Pollutant Content Limit (HAP)</t>
  </si>
  <si>
    <t>12)  Maximum Hourly Design Rate</t>
  </si>
  <si>
    <t>POTENTIAL EMISSIONS</t>
  </si>
  <si>
    <t>Air Pollutant</t>
  </si>
  <si>
    <t>Emission Factor</t>
  </si>
  <si>
    <t>Emission Factor Units</t>
  </si>
  <si>
    <t>Source of Emission Factor</t>
  </si>
  <si>
    <t>Ash or Sulfur %</t>
  </si>
  <si>
    <t>Potential Hourly Uncontrolled Emissions (lb/hr)</t>
  </si>
  <si>
    <t>Combined Control Efficiency</t>
  </si>
  <si>
    <t>Transfer Efficiency</t>
  </si>
  <si>
    <t>Potential Hourly Controlled Emissions (lb/hr)</t>
  </si>
  <si>
    <t>Potential Annual Emission (ton/yr)</t>
  </si>
  <si>
    <t>PM-2.5</t>
  </si>
  <si>
    <t>PM-10</t>
  </si>
  <si>
    <t>SO2</t>
  </si>
  <si>
    <t>VOC</t>
  </si>
  <si>
    <t>CO</t>
  </si>
  <si>
    <t>Lead</t>
  </si>
  <si>
    <t>Ammonia</t>
  </si>
  <si>
    <t>NOx</t>
  </si>
  <si>
    <t>Per Hour</t>
  </si>
  <si>
    <t>Gallons</t>
  </si>
  <si>
    <t xml:space="preserve">            Form INV-3 EMISSION UNIT DESCRIPTION - POTENTIAL EMISSIONS</t>
  </si>
  <si>
    <t>PM10 / PM2.5</t>
  </si>
  <si>
    <t>VOCs</t>
  </si>
  <si>
    <t>POTENTIAL EMISSIONS - Individual HAPs and additional regulated air pollutants - list the name in Column 14</t>
  </si>
  <si>
    <t>Usage Limit</t>
  </si>
  <si>
    <t>Nitrogen Oxides (NOx)</t>
  </si>
  <si>
    <r>
      <t xml:space="preserve">Emission Limits (found in the section titled Emission Limits) - </t>
    </r>
    <r>
      <rPr>
        <b/>
        <sz val="10"/>
        <color indexed="48"/>
        <rFont val="Arial"/>
        <family val="2"/>
      </rPr>
      <t>Leave Blank if Not Applicable</t>
    </r>
  </si>
  <si>
    <r>
      <t xml:space="preserve">Operating Limits (found in the section titled Operating Limits) - </t>
    </r>
    <r>
      <rPr>
        <b/>
        <sz val="10"/>
        <color indexed="48"/>
        <rFont val="Arial"/>
        <family val="2"/>
      </rPr>
      <t>Leave Blank if Not Applicable</t>
    </r>
  </si>
  <si>
    <t>Maximum Solids Content Limit:</t>
  </si>
  <si>
    <t>Maximum VOC Content Limit:</t>
  </si>
  <si>
    <t>Maximum sHAP Content Limit:</t>
  </si>
  <si>
    <t>Permitted Annual PM Emissions</t>
  </si>
  <si>
    <t>Permitted Annual VOC Emissions</t>
  </si>
  <si>
    <t>Permitted Annual sHAP Emissions</t>
  </si>
  <si>
    <t>lb/yr</t>
  </si>
  <si>
    <t>PAINTING</t>
  </si>
  <si>
    <t>Emission Year:</t>
  </si>
  <si>
    <t>Facility Name:</t>
  </si>
  <si>
    <t xml:space="preserve">Permit Number(s): </t>
  </si>
  <si>
    <t>Napthalene tons/yr</t>
  </si>
  <si>
    <t>Napthalene  =</t>
  </si>
  <si>
    <t xml:space="preserve">% Napthalene </t>
  </si>
  <si>
    <t>Formaldehyde =</t>
  </si>
  <si>
    <t xml:space="preserve">% Formaldehyde </t>
  </si>
  <si>
    <t>Formaldehyde tons/yr</t>
  </si>
  <si>
    <t>Hexamethylene-1,6-diisocyanate =</t>
  </si>
  <si>
    <t>9)    Raw Material</t>
  </si>
  <si>
    <t>Paint</t>
  </si>
  <si>
    <r>
      <t xml:space="preserve">  Note: </t>
    </r>
    <r>
      <rPr>
        <sz val="10"/>
        <rFont val="Times New Roman"/>
        <family val="1"/>
      </rPr>
      <t>If you have a gal/hr permit limit, enter that limit here.</t>
    </r>
  </si>
  <si>
    <t>Material Type #1, please specify as described in your Permit:</t>
  </si>
  <si>
    <t>Material Type #2, please specify as described in your Permit:</t>
  </si>
  <si>
    <t>Material Type #3, please specify as described in your Permit:</t>
  </si>
  <si>
    <t>%</t>
  </si>
  <si>
    <t>% Lead Compounds</t>
  </si>
  <si>
    <t>Non PM HAP Name:</t>
  </si>
  <si>
    <t>PM HAP Name:</t>
  </si>
  <si>
    <t>Lead Compounds =</t>
  </si>
  <si>
    <t xml:space="preserve">If coatings used at your facility contain a </t>
  </si>
  <si>
    <t xml:space="preserve">Hazardous Air Pollutant not listed in the </t>
  </si>
  <si>
    <t xml:space="preserve">spreadsheet, enter the name in the </t>
  </si>
  <si>
    <t xml:space="preserve">appropriate field below. </t>
  </si>
  <si>
    <t xml:space="preserve">If you need to include additional HAPs please contact the Iowa </t>
  </si>
  <si>
    <t xml:space="preserve">Air Emissions Assistance Program or the Iowa DNR for assistance. </t>
  </si>
  <si>
    <t>Please fill in the yellow boxes and complete the chart below.  Once complete, click to the Process Emissions tab below.</t>
  </si>
  <si>
    <t>Process Emissions</t>
  </si>
  <si>
    <t>SLEIS PROCESS TAB</t>
  </si>
  <si>
    <t>SLEIS EMISSIONS TAB</t>
  </si>
  <si>
    <t>Pollutant Code:</t>
  </si>
  <si>
    <t>Calculation Method</t>
  </si>
  <si>
    <t>Emission Factor (lbs/unit)</t>
  </si>
  <si>
    <t>Overall Control Efficiency (%)</t>
  </si>
  <si>
    <t>Estimated Emissions (Tons/Yr)</t>
  </si>
  <si>
    <t>Information on this page should be referenced as you enter data into the Process Emissions section of SLEIS</t>
  </si>
  <si>
    <t>Actual Throughput - Annual Total</t>
  </si>
  <si>
    <t>Throughput Material</t>
  </si>
  <si>
    <t>Throughput Unit of Measure</t>
  </si>
  <si>
    <t>Throughtput Type</t>
  </si>
  <si>
    <t>Input</t>
  </si>
  <si>
    <t>Surface Coating</t>
  </si>
  <si>
    <t>Description of Process</t>
  </si>
  <si>
    <t>PM10-PRI-PM10 Primary (Filt + Cond)</t>
  </si>
  <si>
    <t>PM25-PRI-PM2.5 Primary (Filt + Cond)</t>
  </si>
  <si>
    <t>VOC - Volatile Organic Compounds</t>
  </si>
  <si>
    <t>1330207 - Xylene</t>
  </si>
  <si>
    <t>100414 - Ethyl Benzene</t>
  </si>
  <si>
    <t>108883 - Toluene</t>
  </si>
  <si>
    <t>91203 - Napthalene</t>
  </si>
  <si>
    <t>108101 - Methyl Isobutyl Ketone</t>
  </si>
  <si>
    <t>171 - Glycol Ethers</t>
  </si>
  <si>
    <t>50000 - Formaldehyde</t>
  </si>
  <si>
    <t>822060 - Hexamethylene Diisocyanate</t>
  </si>
  <si>
    <t>98828 - Cumene</t>
  </si>
  <si>
    <t>67561 - Methanol</t>
  </si>
  <si>
    <t>110543 - Hexane</t>
  </si>
  <si>
    <t>107211 - Ethylene Glycol</t>
  </si>
  <si>
    <t>584849 - 2,4-Toluene Diisocyanate</t>
  </si>
  <si>
    <t>7439921 - Lead</t>
  </si>
  <si>
    <t>Include this note in SLEIS for this pollutant</t>
  </si>
  <si>
    <t>Updated: 11-2-22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</si>
</sst>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0"/>
      <name val="Times New Roman"/>
      <family val="1"/>
    </font>
    <font>
      <b/>
      <sz val="9"/>
      <color indexed="10"/>
      <name val="Times New Roman"/>
      <family val="1"/>
    </font>
    <font>
      <sz val="8"/>
      <color indexed="10"/>
      <name val="Times New Roman"/>
      <family val="1"/>
    </font>
    <font>
      <b/>
      <sz val="9"/>
      <name val="Arial"/>
      <family val="2"/>
    </font>
    <font>
      <b/>
      <sz val="11"/>
      <name val="Times New Roman"/>
      <family val="1"/>
    </font>
    <font>
      <sz val="9"/>
      <name val="Times New Roman"/>
      <family val="1"/>
    </font>
    <font>
      <b/>
      <sz val="9"/>
      <color indexed="48"/>
      <name val="Times New Roman"/>
      <family val="1"/>
    </font>
    <font>
      <b/>
      <sz val="9"/>
      <color indexed="50"/>
      <name val="Times New Roman"/>
      <family val="1"/>
    </font>
    <font>
      <sz val="10"/>
      <color indexed="50"/>
      <name val="Arial"/>
      <family val="2"/>
    </font>
    <font>
      <sz val="8"/>
      <color indexed="48"/>
      <name val="Times New Roman"/>
      <family val="1"/>
    </font>
    <font>
      <sz val="9"/>
      <color indexed="10"/>
      <name val="Times New Roman"/>
      <family val="1"/>
    </font>
    <font>
      <b/>
      <sz val="8"/>
      <color indexed="50"/>
      <name val="Times New Roman"/>
      <family val="1"/>
    </font>
    <font>
      <b/>
      <sz val="8"/>
      <color indexed="48"/>
      <name val="Times New Roman"/>
      <family val="1"/>
    </font>
    <font>
      <b/>
      <sz val="8"/>
      <color indexed="10"/>
      <name val="Arial"/>
      <family val="2"/>
    </font>
    <font>
      <sz val="8"/>
      <color indexed="14"/>
      <name val="Times New Roman"/>
      <family val="1"/>
    </font>
    <font>
      <b/>
      <sz val="9"/>
      <color indexed="14"/>
      <name val="Times New Roman"/>
      <family val="1"/>
    </font>
    <font>
      <b/>
      <sz val="8"/>
      <color indexed="14"/>
      <name val="Times New Roman"/>
      <family val="1"/>
    </font>
    <font>
      <b/>
      <sz val="9"/>
      <color indexed="14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color indexed="14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i/>
      <sz val="10"/>
      <name val="Times New Roman"/>
      <family val="1"/>
    </font>
    <font>
      <i/>
      <sz val="9"/>
      <color rgb="FFFF0000"/>
      <name val="Times New Roman"/>
      <family val="1"/>
    </font>
    <font>
      <sz val="10"/>
      <color rgb="FF0000FF"/>
      <name val="Arial"/>
      <family val="2"/>
    </font>
    <font>
      <b/>
      <sz val="11"/>
      <color indexed="12"/>
      <name val="Arial"/>
      <family val="2"/>
    </font>
    <font>
      <b/>
      <sz val="9"/>
      <color indexed="81"/>
      <name val="Tahoma"/>
      <charset val="1"/>
    </font>
    <font>
      <sz val="9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9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2" xfId="0" applyBorder="1" applyAlignment="1"/>
    <xf numFmtId="0" fontId="28" fillId="0" borderId="3" xfId="0" applyFont="1" applyBorder="1" applyAlignment="1"/>
    <xf numFmtId="0" fontId="0" fillId="0" borderId="2" xfId="0" applyBorder="1"/>
    <xf numFmtId="0" fontId="0" fillId="0" borderId="4" xfId="0" applyBorder="1"/>
    <xf numFmtId="2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wrapText="1"/>
    </xf>
    <xf numFmtId="0" fontId="28" fillId="0" borderId="0" xfId="0" applyFont="1" applyProtection="1"/>
    <xf numFmtId="0" fontId="33" fillId="0" borderId="1" xfId="0" applyFont="1" applyBorder="1"/>
    <xf numFmtId="0" fontId="33" fillId="2" borderId="1" xfId="0" applyFont="1" applyFill="1" applyBorder="1"/>
    <xf numFmtId="0" fontId="1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quotePrefix="1" applyNumberFormat="1"/>
    <xf numFmtId="2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7" fillId="0" borderId="0" xfId="0" applyFont="1" applyProtection="1"/>
    <xf numFmtId="0" fontId="4" fillId="0" borderId="1" xfId="0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Alignment="1" applyProtection="1">
      <alignment horizontal="center"/>
    </xf>
    <xf numFmtId="0" fontId="28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5" fillId="0" borderId="6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0" fontId="5" fillId="4" borderId="1" xfId="0" applyFont="1" applyFill="1" applyBorder="1" applyAlignment="1" applyProtection="1">
      <alignment horizontal="center" wrapText="1"/>
    </xf>
    <xf numFmtId="0" fontId="24" fillId="0" borderId="0" xfId="0" applyFont="1" applyAlignment="1" applyProtection="1">
      <alignment horizontal="center" wrapText="1"/>
    </xf>
    <xf numFmtId="2" fontId="5" fillId="0" borderId="1" xfId="0" applyNumberFormat="1" applyFont="1" applyFill="1" applyBorder="1" applyAlignment="1" applyProtection="1">
      <alignment horizontal="center"/>
    </xf>
    <xf numFmtId="2" fontId="4" fillId="4" borderId="1" xfId="0" applyNumberFormat="1" applyFont="1" applyFill="1" applyBorder="1" applyProtection="1"/>
    <xf numFmtId="0" fontId="11" fillId="0" borderId="0" xfId="0" applyFont="1" applyFill="1" applyProtection="1"/>
    <xf numFmtId="0" fontId="2" fillId="0" borderId="0" xfId="0" applyFont="1" applyFill="1" applyProtection="1"/>
    <xf numFmtId="2" fontId="5" fillId="4" borderId="1" xfId="0" applyNumberFormat="1" applyFont="1" applyFill="1" applyBorder="1" applyAlignment="1" applyProtection="1">
      <alignment horizontal="center"/>
    </xf>
    <xf numFmtId="0" fontId="2" fillId="4" borderId="0" xfId="0" applyFont="1" applyFill="1" applyProtection="1"/>
    <xf numFmtId="0" fontId="4" fillId="4" borderId="1" xfId="0" applyFont="1" applyFill="1" applyBorder="1" applyProtection="1"/>
    <xf numFmtId="0" fontId="3" fillId="0" borderId="0" xfId="0" applyFont="1" applyFill="1" applyProtection="1"/>
    <xf numFmtId="0" fontId="3" fillId="4" borderId="0" xfId="0" applyFont="1" applyFill="1" applyProtection="1"/>
    <xf numFmtId="0" fontId="4" fillId="5" borderId="1" xfId="0" applyFont="1" applyFill="1" applyBorder="1" applyAlignment="1" applyProtection="1">
      <alignment horizontal="center"/>
    </xf>
    <xf numFmtId="0" fontId="22" fillId="0" borderId="0" xfId="0" applyFont="1" applyAlignment="1" applyProtection="1"/>
    <xf numFmtId="0" fontId="20" fillId="0" borderId="0" xfId="0" applyFont="1" applyAlignment="1" applyProtection="1">
      <alignment horizontal="center"/>
    </xf>
    <xf numFmtId="2" fontId="21" fillId="0" borderId="0" xfId="0" applyNumberFormat="1" applyFont="1" applyAlignment="1" applyProtection="1">
      <alignment horizontal="center"/>
    </xf>
    <xf numFmtId="0" fontId="21" fillId="0" borderId="0" xfId="0" applyFont="1" applyFill="1" applyProtection="1"/>
    <xf numFmtId="2" fontId="23" fillId="0" borderId="0" xfId="0" applyNumberFormat="1" applyFont="1" applyAlignment="1" applyProtection="1">
      <alignment horizontal="center"/>
    </xf>
    <xf numFmtId="2" fontId="27" fillId="0" borderId="0" xfId="0" applyNumberFormat="1" applyFont="1" applyAlignment="1" applyProtection="1">
      <alignment horizontal="center"/>
    </xf>
    <xf numFmtId="2" fontId="21" fillId="5" borderId="0" xfId="0" applyNumberFormat="1" applyFont="1" applyFill="1" applyBorder="1" applyAlignment="1" applyProtection="1">
      <alignment horizontal="center"/>
    </xf>
    <xf numFmtId="0" fontId="17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/>
    </xf>
    <xf numFmtId="2" fontId="13" fillId="0" borderId="0" xfId="0" applyNumberFormat="1" applyFont="1" applyAlignment="1" applyProtection="1">
      <alignment horizontal="center"/>
    </xf>
    <xf numFmtId="2" fontId="13" fillId="0" borderId="0" xfId="0" applyNumberFormat="1" applyFont="1" applyFill="1" applyAlignment="1" applyProtection="1">
      <alignment horizontal="center"/>
    </xf>
    <xf numFmtId="0" fontId="9" fillId="0" borderId="0" xfId="0" applyFont="1" applyProtection="1"/>
    <xf numFmtId="0" fontId="18" fillId="0" borderId="0" xfId="0" applyFont="1" applyAlignment="1" applyProtection="1"/>
    <xf numFmtId="0" fontId="15" fillId="0" borderId="0" xfId="0" applyFont="1" applyAlignment="1" applyProtection="1">
      <alignment horizontal="center"/>
    </xf>
    <xf numFmtId="2" fontId="12" fillId="0" borderId="0" xfId="0" applyNumberFormat="1" applyFont="1" applyAlignment="1" applyProtection="1">
      <alignment horizontal="center"/>
    </xf>
    <xf numFmtId="2" fontId="12" fillId="0" borderId="0" xfId="0" applyNumberFormat="1" applyFont="1" applyFill="1" applyAlignment="1" applyProtection="1">
      <alignment horizontal="center"/>
    </xf>
    <xf numFmtId="2" fontId="7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2" fontId="16" fillId="0" borderId="0" xfId="0" applyNumberFormat="1" applyFont="1" applyAlignment="1" applyProtection="1">
      <alignment horizontal="center"/>
    </xf>
    <xf numFmtId="2" fontId="16" fillId="0" borderId="0" xfId="0" applyNumberFormat="1" applyFont="1" applyFill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5" fillId="0" borderId="7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/>
    </xf>
    <xf numFmtId="2" fontId="6" fillId="0" borderId="9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>
      <alignment horizontal="center"/>
    </xf>
    <xf numFmtId="0" fontId="5" fillId="0" borderId="10" xfId="0" applyFont="1" applyBorder="1" applyAlignment="1" applyProtection="1">
      <alignment horizontal="right"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right" vertical="center" wrapText="1"/>
    </xf>
    <xf numFmtId="0" fontId="5" fillId="0" borderId="12" xfId="0" applyFont="1" applyBorder="1" applyAlignment="1" applyProtection="1">
      <alignment horizontal="right" vertical="center"/>
    </xf>
    <xf numFmtId="164" fontId="4" fillId="0" borderId="13" xfId="0" applyNumberFormat="1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165" fontId="0" fillId="3" borderId="1" xfId="0" applyNumberFormat="1" applyFill="1" applyBorder="1" applyAlignment="1" applyProtection="1">
      <alignment horizontal="center"/>
      <protection locked="0"/>
    </xf>
    <xf numFmtId="0" fontId="33" fillId="0" borderId="1" xfId="0" applyFont="1" applyFill="1" applyBorder="1"/>
    <xf numFmtId="0" fontId="40" fillId="0" borderId="1" xfId="0" applyFont="1" applyBorder="1" applyAlignment="1">
      <alignment horizontal="center" wrapText="1"/>
    </xf>
    <xf numFmtId="0" fontId="41" fillId="0" borderId="0" xfId="0" applyFont="1" applyAlignment="1" applyProtection="1">
      <alignment horizontal="left"/>
    </xf>
    <xf numFmtId="0" fontId="30" fillId="0" borderId="0" xfId="0" applyFont="1" applyProtection="1"/>
    <xf numFmtId="0" fontId="32" fillId="0" borderId="0" xfId="0" applyFont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31" fillId="0" borderId="0" xfId="0" applyFont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2" fontId="0" fillId="0" borderId="0" xfId="0" applyNumberFormat="1" applyProtection="1"/>
    <xf numFmtId="0" fontId="26" fillId="6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2" fontId="5" fillId="0" borderId="1" xfId="0" applyNumberFormat="1" applyFont="1" applyBorder="1" applyAlignment="1" applyProtection="1">
      <alignment horizontal="center"/>
    </xf>
    <xf numFmtId="2" fontId="5" fillId="7" borderId="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wrapText="1"/>
    </xf>
    <xf numFmtId="0" fontId="33" fillId="8" borderId="1" xfId="0" applyFont="1" applyFill="1" applyBorder="1"/>
    <xf numFmtId="0" fontId="5" fillId="0" borderId="0" xfId="0" applyFont="1" applyBorder="1" applyAlignment="1" applyProtection="1">
      <alignment horizontal="right" vertical="center"/>
    </xf>
    <xf numFmtId="0" fontId="1" fillId="0" borderId="3" xfId="0" applyFont="1" applyBorder="1" applyAlignment="1"/>
    <xf numFmtId="0" fontId="5" fillId="3" borderId="3" xfId="0" applyFont="1" applyFill="1" applyBorder="1" applyAlignment="1" applyProtection="1">
      <protection locked="0"/>
    </xf>
    <xf numFmtId="0" fontId="5" fillId="3" borderId="2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protection locked="0"/>
    </xf>
    <xf numFmtId="0" fontId="36" fillId="3" borderId="2" xfId="0" applyFont="1" applyFill="1" applyBorder="1" applyAlignment="1" applyProtection="1"/>
    <xf numFmtId="0" fontId="36" fillId="3" borderId="4" xfId="0" applyFont="1" applyFill="1" applyBorder="1" applyAlignment="1" applyProtection="1"/>
    <xf numFmtId="0" fontId="28" fillId="0" borderId="3" xfId="0" applyFont="1" applyBorder="1" applyAlignment="1" applyProtection="1"/>
    <xf numFmtId="0" fontId="28" fillId="0" borderId="2" xfId="0" applyFont="1" applyBorder="1" applyAlignment="1" applyProtection="1"/>
    <xf numFmtId="0" fontId="28" fillId="0" borderId="4" xfId="0" applyFont="1" applyBorder="1" applyAlignment="1" applyProtection="1"/>
    <xf numFmtId="0" fontId="42" fillId="0" borderId="0" xfId="0" applyFont="1" applyAlignment="1" applyProtection="1"/>
    <xf numFmtId="0" fontId="5" fillId="0" borderId="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/>
    </xf>
    <xf numFmtId="0" fontId="0" fillId="0" borderId="0" xfId="0" applyBorder="1"/>
    <xf numFmtId="2" fontId="43" fillId="0" borderId="1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2" fillId="6" borderId="2" xfId="0" applyFont="1" applyFill="1" applyBorder="1" applyAlignment="1" applyProtection="1">
      <alignment wrapText="1"/>
      <protection locked="0"/>
    </xf>
    <xf numFmtId="0" fontId="3" fillId="6" borderId="2" xfId="0" applyFont="1" applyFill="1" applyBorder="1" applyAlignment="1" applyProtection="1">
      <protection locked="0"/>
    </xf>
    <xf numFmtId="0" fontId="2" fillId="0" borderId="18" xfId="0" applyFont="1" applyBorder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40" fillId="0" borderId="0" xfId="0" applyFont="1" applyAlignment="1" applyProtection="1">
      <alignment horizontal="left"/>
    </xf>
    <xf numFmtId="0" fontId="40" fillId="0" borderId="0" xfId="0" applyFont="1" applyAlignment="1" applyProtection="1">
      <alignment horizontal="left" vertical="center"/>
    </xf>
    <xf numFmtId="0" fontId="2" fillId="6" borderId="4" xfId="0" applyFont="1" applyFill="1" applyBorder="1" applyAlignment="1" applyProtection="1">
      <alignment wrapText="1"/>
    </xf>
    <xf numFmtId="0" fontId="3" fillId="6" borderId="4" xfId="0" applyFont="1" applyFill="1" applyBorder="1" applyAlignment="1" applyProtection="1"/>
    <xf numFmtId="0" fontId="2" fillId="6" borderId="3" xfId="0" applyFont="1" applyFill="1" applyBorder="1" applyAlignment="1" applyProtection="1">
      <alignment horizontal="left"/>
      <protection locked="0"/>
    </xf>
    <xf numFmtId="0" fontId="2" fillId="9" borderId="0" xfId="0" applyFont="1" applyFill="1" applyBorder="1" applyAlignment="1" applyProtection="1"/>
    <xf numFmtId="0" fontId="2" fillId="6" borderId="2" xfId="0" applyFont="1" applyFill="1" applyBorder="1" applyAlignment="1" applyProtection="1">
      <alignment horizontal="left"/>
      <protection locked="0"/>
    </xf>
    <xf numFmtId="0" fontId="40" fillId="0" borderId="0" xfId="0" applyFont="1" applyBorder="1" applyAlignment="1" applyProtection="1"/>
    <xf numFmtId="0" fontId="2" fillId="0" borderId="0" xfId="0" applyFont="1" applyBorder="1" applyAlignment="1" applyProtection="1">
      <alignment wrapText="1"/>
    </xf>
    <xf numFmtId="0" fontId="2" fillId="0" borderId="3" xfId="0" applyFont="1" applyBorder="1" applyAlignment="1" applyProtection="1"/>
    <xf numFmtId="0" fontId="2" fillId="0" borderId="2" xfId="0" applyFont="1" applyBorder="1" applyAlignment="1" applyProtection="1"/>
    <xf numFmtId="0" fontId="2" fillId="0" borderId="4" xfId="0" applyFont="1" applyBorder="1" applyAlignment="1" applyProtection="1"/>
    <xf numFmtId="0" fontId="2" fillId="0" borderId="19" xfId="0" applyFont="1" applyBorder="1" applyAlignment="1" applyProtection="1">
      <alignment horizontal="left"/>
    </xf>
    <xf numFmtId="0" fontId="2" fillId="0" borderId="18" xfId="0" applyFont="1" applyBorder="1" applyAlignment="1" applyProtection="1">
      <alignment horizontal="left"/>
    </xf>
    <xf numFmtId="0" fontId="6" fillId="0" borderId="0" xfId="0" applyFont="1" applyAlignment="1" applyProtection="1"/>
    <xf numFmtId="0" fontId="19" fillId="0" borderId="0" xfId="0" applyFont="1" applyAlignment="1" applyProtection="1"/>
    <xf numFmtId="0" fontId="25" fillId="0" borderId="7" xfId="0" applyFont="1" applyBorder="1" applyAlignment="1" applyProtection="1">
      <alignment horizontal="left" vertical="center"/>
    </xf>
    <xf numFmtId="0" fontId="26" fillId="0" borderId="8" xfId="0" applyFont="1" applyBorder="1" applyAlignment="1" applyProtection="1">
      <alignment horizontal="left" vertical="center"/>
    </xf>
    <xf numFmtId="0" fontId="26" fillId="0" borderId="9" xfId="0" applyFont="1" applyBorder="1" applyAlignment="1" applyProtection="1">
      <alignment horizontal="left" vertical="center"/>
    </xf>
    <xf numFmtId="0" fontId="5" fillId="0" borderId="1" xfId="0" applyFont="1" applyBorder="1" applyAlignment="1" applyProtection="1"/>
    <xf numFmtId="0" fontId="5" fillId="0" borderId="3" xfId="0" applyFont="1" applyBorder="1" applyAlignment="1" applyProtection="1"/>
    <xf numFmtId="0" fontId="5" fillId="0" borderId="2" xfId="0" applyFont="1" applyBorder="1" applyAlignment="1" applyProtection="1"/>
    <xf numFmtId="0" fontId="5" fillId="0" borderId="4" xfId="0" applyFont="1" applyBorder="1" applyAlignment="1" applyProtection="1"/>
    <xf numFmtId="0" fontId="5" fillId="0" borderId="0" xfId="0" applyFont="1" applyBorder="1" applyAlignment="1" applyProtection="1">
      <alignment horizontal="right" vertical="center" wrapText="1"/>
    </xf>
    <xf numFmtId="0" fontId="5" fillId="0" borderId="13" xfId="0" applyFont="1" applyBorder="1" applyAlignment="1" applyProtection="1">
      <alignment horizontal="right" vertical="center"/>
    </xf>
    <xf numFmtId="0" fontId="28" fillId="0" borderId="0" xfId="0" applyFont="1" applyBorder="1" applyAlignment="1"/>
    <xf numFmtId="0" fontId="0" fillId="0" borderId="0" xfId="0" applyBorder="1" applyAlignment="1"/>
    <xf numFmtId="0" fontId="2" fillId="3" borderId="3" xfId="0" applyFont="1" applyFill="1" applyBorder="1" applyAlignment="1" applyProtection="1"/>
    <xf numFmtId="0" fontId="4" fillId="0" borderId="2" xfId="0" applyFont="1" applyFill="1" applyBorder="1" applyProtection="1"/>
    <xf numFmtId="0" fontId="2" fillId="3" borderId="1" xfId="0" applyFont="1" applyFill="1" applyBorder="1" applyAlignment="1" applyProtection="1"/>
    <xf numFmtId="0" fontId="44" fillId="10" borderId="0" xfId="0" applyFont="1" applyFill="1" applyBorder="1" applyAlignment="1" applyProtection="1">
      <alignment horizontal="left"/>
    </xf>
    <xf numFmtId="0" fontId="1" fillId="0" borderId="0" xfId="0" applyFont="1" applyBorder="1" applyAlignment="1"/>
    <xf numFmtId="0" fontId="38" fillId="0" borderId="18" xfId="0" applyFont="1" applyBorder="1" applyAlignment="1"/>
    <xf numFmtId="0" fontId="39" fillId="0" borderId="18" xfId="0" applyFont="1" applyBorder="1" applyAlignment="1"/>
    <xf numFmtId="0" fontId="37" fillId="0" borderId="1" xfId="0" applyFont="1" applyBorder="1" applyAlignment="1" applyProtection="1">
      <alignment horizontal="center" wrapText="1"/>
    </xf>
    <xf numFmtId="0" fontId="2" fillId="0" borderId="0" xfId="0" applyFont="1" applyFill="1" applyBorder="1" applyAlignment="1" applyProtection="1"/>
    <xf numFmtId="0" fontId="39" fillId="0" borderId="0" xfId="0" applyFont="1" applyBorder="1" applyAlignment="1"/>
    <xf numFmtId="2" fontId="38" fillId="0" borderId="0" xfId="0" applyNumberFormat="1" applyFont="1" applyBorder="1" applyAlignment="1"/>
    <xf numFmtId="0" fontId="38" fillId="0" borderId="0" xfId="0" applyFont="1" applyBorder="1" applyAlignment="1"/>
    <xf numFmtId="0" fontId="33" fillId="0" borderId="1" xfId="0" applyFont="1" applyBorder="1" applyAlignment="1" applyProtection="1">
      <alignment horizontal="center" wrapText="1"/>
    </xf>
    <xf numFmtId="0" fontId="0" fillId="0" borderId="0" xfId="0" applyFill="1" applyBorder="1" applyAlignment="1"/>
    <xf numFmtId="0" fontId="0" fillId="0" borderId="0" xfId="0" applyFill="1" applyBorder="1"/>
    <xf numFmtId="0" fontId="1" fillId="0" borderId="0" xfId="0" applyFont="1" applyFill="1" applyBorder="1" applyAlignment="1"/>
    <xf numFmtId="0" fontId="39" fillId="0" borderId="0" xfId="0" applyFont="1" applyFill="1" applyBorder="1" applyAlignment="1"/>
    <xf numFmtId="2" fontId="33" fillId="0" borderId="1" xfId="0" applyNumberFormat="1" applyFont="1" applyFill="1" applyBorder="1" applyAlignment="1">
      <alignment horizontal="center"/>
    </xf>
    <xf numFmtId="0" fontId="37" fillId="0" borderId="3" xfId="0" applyFont="1" applyBorder="1" applyAlignment="1" applyProtection="1">
      <alignment horizontal="center" wrapText="1"/>
    </xf>
    <xf numFmtId="0" fontId="33" fillId="7" borderId="1" xfId="0" applyFont="1" applyFill="1" applyBorder="1" applyAlignment="1">
      <alignment horizontal="center"/>
    </xf>
    <xf numFmtId="0" fontId="37" fillId="0" borderId="5" xfId="0" applyFont="1" applyBorder="1" applyAlignment="1" applyProtection="1">
      <alignment horizontal="center" wrapText="1"/>
    </xf>
    <xf numFmtId="0" fontId="29" fillId="0" borderId="1" xfId="0" applyFont="1" applyBorder="1"/>
    <xf numFmtId="2" fontId="33" fillId="7" borderId="0" xfId="0" applyNumberFormat="1" applyFont="1" applyFill="1" applyBorder="1" applyAlignment="1">
      <alignment horizontal="center"/>
    </xf>
    <xf numFmtId="2" fontId="33" fillId="7" borderId="1" xfId="0" applyNumberFormat="1" applyFont="1" applyFill="1" applyBorder="1" applyAlignment="1">
      <alignment horizontal="center"/>
    </xf>
    <xf numFmtId="2" fontId="46" fillId="0" borderId="1" xfId="0" applyNumberFormat="1" applyFont="1" applyBorder="1" applyAlignment="1">
      <alignment horizontal="left"/>
    </xf>
    <xf numFmtId="0" fontId="46" fillId="0" borderId="1" xfId="0" applyFont="1" applyBorder="1" applyAlignment="1">
      <alignment horizontal="left"/>
    </xf>
    <xf numFmtId="0" fontId="37" fillId="0" borderId="0" xfId="0" applyFont="1" applyBorder="1" applyAlignment="1"/>
    <xf numFmtId="0" fontId="28" fillId="0" borderId="6" xfId="0" applyFont="1" applyBorder="1" applyAlignment="1" applyProtection="1">
      <alignment horizontal="center"/>
    </xf>
    <xf numFmtId="0" fontId="28" fillId="0" borderId="0" xfId="0" applyFont="1" applyBorder="1" applyAlignment="1" applyProtection="1"/>
    <xf numFmtId="0" fontId="26" fillId="6" borderId="0" xfId="0" applyFont="1" applyFill="1" applyBorder="1" applyAlignment="1" applyProtection="1">
      <alignment horizontal="center"/>
      <protection locked="0"/>
    </xf>
    <xf numFmtId="0" fontId="5" fillId="0" borderId="19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2" fillId="0" borderId="19" xfId="0" applyFont="1" applyBorder="1" applyAlignment="1" applyProtection="1"/>
    <xf numFmtId="0" fontId="2" fillId="0" borderId="18" xfId="0" applyFont="1" applyBorder="1" applyAlignment="1" applyProtection="1"/>
    <xf numFmtId="0" fontId="0" fillId="3" borderId="3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/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8" fillId="0" borderId="0" xfId="0" applyFont="1" applyBorder="1" applyAlignment="1"/>
    <xf numFmtId="0" fontId="0" fillId="0" borderId="0" xfId="0" applyBorder="1" applyAlignment="1"/>
    <xf numFmtId="0" fontId="3" fillId="0" borderId="4" xfId="0" applyFont="1" applyBorder="1" applyAlignment="1"/>
    <xf numFmtId="2" fontId="38" fillId="0" borderId="15" xfId="0" applyNumberFormat="1" applyFont="1" applyBorder="1" applyAlignment="1">
      <alignment horizontal="center"/>
    </xf>
    <xf numFmtId="0" fontId="39" fillId="0" borderId="17" xfId="0" applyFont="1" applyBorder="1" applyAlignment="1"/>
    <xf numFmtId="0" fontId="38" fillId="0" borderId="3" xfId="0" applyFont="1" applyBorder="1" applyAlignment="1">
      <alignment horizontal="left"/>
    </xf>
    <xf numFmtId="0" fontId="38" fillId="0" borderId="2" xfId="0" applyFont="1" applyBorder="1" applyAlignment="1">
      <alignment horizontal="left"/>
    </xf>
    <xf numFmtId="0" fontId="38" fillId="0" borderId="4" xfId="0" applyFont="1" applyBorder="1" applyAlignment="1">
      <alignment horizontal="left"/>
    </xf>
    <xf numFmtId="0" fontId="38" fillId="0" borderId="3" xfId="0" applyFont="1" applyBorder="1" applyAlignment="1"/>
    <xf numFmtId="0" fontId="38" fillId="0" borderId="2" xfId="0" applyFont="1" applyBorder="1" applyAlignment="1"/>
    <xf numFmtId="0" fontId="39" fillId="0" borderId="2" xfId="0" applyFont="1" applyBorder="1" applyAlignment="1"/>
    <xf numFmtId="0" fontId="39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8"/>
  <sheetViews>
    <sheetView tabSelected="1" zoomScale="115" zoomScaleNormal="115" workbookViewId="0"/>
  </sheetViews>
  <sheetFormatPr defaultRowHeight="12.75" x14ac:dyDescent="0.2"/>
  <cols>
    <col min="1" max="1" width="18.85546875" style="32" customWidth="1"/>
    <col min="2" max="2" width="6.85546875" style="32" customWidth="1"/>
    <col min="3" max="3" width="7" style="32" customWidth="1"/>
    <col min="4" max="4" width="5.28515625" style="32" customWidth="1"/>
    <col min="5" max="5" width="6.5703125" style="32" customWidth="1"/>
    <col min="6" max="6" width="6.140625" style="32" customWidth="1"/>
    <col min="7" max="7" width="8" style="32" customWidth="1"/>
    <col min="8" max="8" width="14.85546875" style="33" hidden="1" customWidth="1"/>
    <col min="9" max="9" width="6.7109375" style="32" customWidth="1"/>
    <col min="10" max="10" width="1.85546875" style="32" hidden="1" customWidth="1"/>
    <col min="11" max="11" width="8" style="32" customWidth="1"/>
    <col min="12" max="12" width="6.28515625" style="32" customWidth="1"/>
    <col min="13" max="13" width="1.85546875" style="32" hidden="1" customWidth="1"/>
    <col min="14" max="14" width="6.28515625" style="32" customWidth="1"/>
    <col min="15" max="15" width="6.140625" style="32" customWidth="1"/>
    <col min="16" max="16" width="1.85546875" style="32" hidden="1" customWidth="1"/>
    <col min="17" max="17" width="6.28515625" style="32" customWidth="1"/>
    <col min="18" max="18" width="5" style="32" customWidth="1"/>
    <col min="19" max="19" width="0.85546875" style="32" hidden="1" customWidth="1"/>
    <col min="20" max="20" width="6.140625" style="32" customWidth="1"/>
    <col min="21" max="21" width="4.85546875" style="32" customWidth="1"/>
    <col min="22" max="22" width="1.85546875" style="32" hidden="1" customWidth="1"/>
    <col min="23" max="24" width="5.140625" style="34" customWidth="1"/>
    <col min="25" max="25" width="1.85546875" style="35" hidden="1" customWidth="1"/>
    <col min="26" max="26" width="5.5703125" style="24" customWidth="1"/>
    <col min="27" max="27" width="5.85546875" style="24" customWidth="1"/>
    <col min="28" max="28" width="0.7109375" style="24" hidden="1" customWidth="1"/>
    <col min="29" max="29" width="5.7109375" style="24" customWidth="1"/>
    <col min="30" max="30" width="8.7109375" style="24" customWidth="1"/>
    <col min="31" max="31" width="0.7109375" style="24" hidden="1" customWidth="1"/>
    <col min="32" max="32" width="11.140625" style="24" customWidth="1"/>
    <col min="33" max="33" width="6.42578125" style="32" customWidth="1"/>
    <col min="34" max="34" width="5.42578125" style="32" hidden="1" customWidth="1"/>
    <col min="35" max="35" width="6.42578125" style="32" customWidth="1"/>
    <col min="36" max="36" width="7.28515625" style="32" customWidth="1"/>
    <col min="37" max="37" width="5" style="32" hidden="1" customWidth="1"/>
    <col min="38" max="38" width="7.140625" style="32" customWidth="1"/>
    <col min="39" max="39" width="5.5703125" style="32" customWidth="1"/>
    <col min="40" max="40" width="3.85546875" style="32" hidden="1" customWidth="1"/>
    <col min="41" max="41" width="5.7109375" style="32" customWidth="1"/>
    <col min="42" max="42" width="6.42578125" style="32" customWidth="1"/>
    <col min="43" max="43" width="4.5703125" style="32" hidden="1" customWidth="1"/>
    <col min="44" max="44" width="6.5703125" style="35" customWidth="1"/>
    <col min="45" max="45" width="8.85546875" style="35" customWidth="1"/>
    <col min="46" max="46" width="7" style="35" hidden="1" customWidth="1"/>
    <col min="47" max="47" width="8.85546875" style="35" customWidth="1"/>
    <col min="48" max="48" width="8.42578125" style="35" customWidth="1"/>
    <col min="49" max="49" width="8.85546875" style="35" hidden="1" customWidth="1"/>
    <col min="50" max="51" width="8.28515625" style="35" customWidth="1"/>
    <col min="52" max="52" width="6.140625" style="35" hidden="1" customWidth="1"/>
    <col min="53" max="53" width="8.42578125" style="35" customWidth="1"/>
    <col min="54" max="54" width="9" style="35" customWidth="1"/>
    <col min="55" max="55" width="3.5703125" style="35" hidden="1" customWidth="1"/>
    <col min="56" max="56" width="8.28515625" style="35" customWidth="1"/>
    <col min="57" max="16384" width="9.140625" style="24"/>
  </cols>
  <sheetData>
    <row r="1" spans="1:62" ht="14.25" customHeight="1" x14ac:dyDescent="0.25">
      <c r="A1" s="25" t="s">
        <v>109</v>
      </c>
      <c r="B1" s="24"/>
      <c r="P1" s="128"/>
      <c r="Q1" s="128" t="s">
        <v>172</v>
      </c>
      <c r="R1" s="128"/>
      <c r="S1" s="128"/>
      <c r="T1" s="128"/>
      <c r="AY1" s="142" t="s">
        <v>131</v>
      </c>
      <c r="AZ1" s="116"/>
      <c r="BA1" s="116"/>
      <c r="BB1" s="116"/>
      <c r="BC1" s="116"/>
      <c r="BD1" s="116"/>
      <c r="BE1" s="116"/>
    </row>
    <row r="2" spans="1:62" ht="12.75" customHeight="1" x14ac:dyDescent="0.2">
      <c r="A2" s="169" t="s">
        <v>137</v>
      </c>
      <c r="B2" s="123"/>
      <c r="C2" s="123"/>
      <c r="D2" s="123"/>
      <c r="E2" s="123"/>
      <c r="F2" s="124"/>
      <c r="G2" s="169"/>
      <c r="H2" s="170"/>
      <c r="I2" s="169"/>
      <c r="J2" s="169"/>
      <c r="K2" s="169"/>
      <c r="L2" s="169"/>
      <c r="M2" s="169"/>
      <c r="N2" s="169"/>
      <c r="O2" s="169"/>
      <c r="P2" s="169"/>
      <c r="Q2" s="171"/>
      <c r="AY2" s="143" t="s">
        <v>132</v>
      </c>
      <c r="AZ2" s="116"/>
      <c r="BA2" s="116"/>
      <c r="BB2" s="116"/>
      <c r="BC2" s="116"/>
      <c r="BD2" s="116"/>
      <c r="BE2" s="116"/>
    </row>
    <row r="3" spans="1:62" s="38" customFormat="1" ht="12.75" customHeight="1" x14ac:dyDescent="0.2">
      <c r="A3" s="36" t="s">
        <v>111</v>
      </c>
      <c r="B3" s="120"/>
      <c r="C3" s="121"/>
      <c r="D3" s="121"/>
      <c r="E3" s="121"/>
      <c r="F3" s="121"/>
      <c r="G3" s="121"/>
      <c r="H3" s="121"/>
      <c r="I3" s="121"/>
      <c r="J3" s="121"/>
      <c r="K3" s="122"/>
      <c r="L3" s="32"/>
      <c r="M3" s="32"/>
      <c r="N3" s="32"/>
      <c r="O3" s="125" t="s">
        <v>110</v>
      </c>
      <c r="P3" s="126"/>
      <c r="Q3" s="126"/>
      <c r="R3" s="127"/>
      <c r="S3" s="32"/>
      <c r="T3" s="111"/>
      <c r="U3" s="32"/>
      <c r="V3" s="32"/>
      <c r="W3" s="34"/>
      <c r="X3" s="34"/>
      <c r="Y3" s="37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7"/>
      <c r="AS3" s="37"/>
      <c r="AT3" s="37"/>
      <c r="AU3" s="37"/>
      <c r="AV3" s="37"/>
      <c r="AW3" s="37"/>
      <c r="AX3" s="37"/>
      <c r="AY3" s="142" t="s">
        <v>133</v>
      </c>
      <c r="AZ3" s="141"/>
      <c r="BA3" s="141"/>
      <c r="BB3" s="141"/>
      <c r="BC3" s="141"/>
      <c r="BD3" s="141"/>
      <c r="BE3" s="116"/>
    </row>
    <row r="4" spans="1:62" s="38" customFormat="1" ht="12.75" hidden="1" customHeight="1" x14ac:dyDescent="0.2">
      <c r="A4" s="196"/>
      <c r="B4" s="199"/>
      <c r="C4" s="200"/>
      <c r="D4" s="162" t="s">
        <v>24</v>
      </c>
      <c r="E4" s="163"/>
      <c r="F4" s="164"/>
      <c r="G4" s="22"/>
      <c r="H4" s="33"/>
      <c r="I4" s="101" t="s">
        <v>122</v>
      </c>
      <c r="J4" s="32"/>
      <c r="K4" s="32"/>
      <c r="L4" s="32"/>
      <c r="M4" s="32"/>
      <c r="N4" s="32"/>
      <c r="O4" s="197"/>
      <c r="P4" s="197"/>
      <c r="Q4" s="197"/>
      <c r="R4" s="197"/>
      <c r="S4" s="32"/>
      <c r="T4" s="198"/>
      <c r="U4" s="32"/>
      <c r="V4" s="32"/>
      <c r="W4" s="34"/>
      <c r="X4" s="34"/>
      <c r="Y4" s="37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7"/>
      <c r="AS4" s="37"/>
      <c r="AT4" s="37"/>
      <c r="AU4" s="37"/>
      <c r="AV4" s="37"/>
      <c r="AW4" s="37"/>
      <c r="AX4" s="37"/>
      <c r="AY4" s="142"/>
      <c r="AZ4" s="141"/>
      <c r="BA4" s="141"/>
      <c r="BB4" s="141"/>
      <c r="BC4" s="141"/>
      <c r="BD4" s="141"/>
      <c r="BE4" s="116"/>
    </row>
    <row r="5" spans="1:62" s="38" customFormat="1" ht="12" x14ac:dyDescent="0.2">
      <c r="A5" s="39" t="s">
        <v>1</v>
      </c>
      <c r="B5" s="23"/>
      <c r="C5" s="113" t="s">
        <v>126</v>
      </c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4"/>
      <c r="X5" s="34"/>
      <c r="Y5" s="37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7"/>
      <c r="AS5" s="37"/>
      <c r="AT5" s="37"/>
      <c r="AU5" s="37"/>
      <c r="AV5" s="37"/>
      <c r="AW5" s="37"/>
      <c r="AX5" s="37"/>
      <c r="AY5" s="149" t="s">
        <v>134</v>
      </c>
      <c r="AZ5" s="150"/>
      <c r="BA5" s="150"/>
      <c r="BB5" s="140"/>
      <c r="BC5" s="140"/>
      <c r="BD5" s="140"/>
    </row>
    <row r="6" spans="1:62" s="38" customFormat="1" ht="13.5" customHeight="1" x14ac:dyDescent="0.2">
      <c r="A6" s="40" t="s">
        <v>2</v>
      </c>
      <c r="B6" s="21"/>
      <c r="C6" s="112" t="s">
        <v>126</v>
      </c>
      <c r="D6" s="41"/>
      <c r="E6" s="41"/>
      <c r="F6" s="41"/>
      <c r="G6" s="32"/>
      <c r="H6" s="33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4"/>
      <c r="X6" s="34"/>
      <c r="Y6" s="37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7"/>
      <c r="AS6" s="37"/>
      <c r="AT6" s="37"/>
      <c r="AU6" s="37"/>
      <c r="AV6" s="37"/>
      <c r="AW6" s="37"/>
      <c r="AX6" s="37"/>
      <c r="AY6" s="151" t="s">
        <v>128</v>
      </c>
      <c r="AZ6" s="152"/>
      <c r="BA6" s="153"/>
      <c r="BB6" s="148"/>
      <c r="BC6" s="138"/>
      <c r="BD6" s="144"/>
      <c r="BE6" s="147" t="s">
        <v>135</v>
      </c>
      <c r="BF6" s="147"/>
      <c r="BG6" s="147"/>
      <c r="BH6" s="147"/>
      <c r="BI6" s="147"/>
      <c r="BJ6" s="147"/>
    </row>
    <row r="7" spans="1:62" s="38" customFormat="1" ht="13.5" hidden="1" customHeight="1" x14ac:dyDescent="0.2">
      <c r="A7" s="40"/>
      <c r="B7" s="21"/>
      <c r="C7" s="112"/>
      <c r="D7" s="161" t="s">
        <v>23</v>
      </c>
      <c r="E7" s="161"/>
      <c r="F7" s="161"/>
      <c r="G7" s="40">
        <f>SUM('Permit Limits'!B18,'Permit Limits'!B25,'Permit Limits'!B32)</f>
        <v>0</v>
      </c>
      <c r="H7" s="33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4"/>
      <c r="X7" s="34"/>
      <c r="Y7" s="37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7"/>
      <c r="AS7" s="37"/>
      <c r="AT7" s="37"/>
      <c r="AU7" s="37"/>
      <c r="AV7" s="37"/>
      <c r="AW7" s="37"/>
      <c r="AX7" s="37"/>
      <c r="AY7" s="201"/>
      <c r="AZ7" s="202"/>
      <c r="BA7" s="202"/>
      <c r="BB7" s="148"/>
      <c r="BC7" s="138"/>
      <c r="BD7" s="144"/>
      <c r="BE7" s="147"/>
      <c r="BF7" s="147"/>
      <c r="BG7" s="147"/>
      <c r="BH7" s="147"/>
      <c r="BI7" s="147"/>
      <c r="BJ7" s="147"/>
    </row>
    <row r="8" spans="1:62" s="38" customFormat="1" ht="12.75" customHeight="1" x14ac:dyDescent="0.2">
      <c r="A8" s="40" t="s">
        <v>21</v>
      </c>
      <c r="B8" s="114">
        <f>(1-B6/100)*(1-B5/100)</f>
        <v>1</v>
      </c>
      <c r="H8" s="33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4"/>
      <c r="X8" s="34"/>
      <c r="Y8" s="37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7"/>
      <c r="AS8" s="37"/>
      <c r="AT8" s="37"/>
      <c r="AU8" s="37"/>
      <c r="AV8" s="37"/>
      <c r="AW8" s="37"/>
      <c r="AX8" s="37"/>
      <c r="AY8" s="154" t="s">
        <v>129</v>
      </c>
      <c r="AZ8" s="155"/>
      <c r="BA8" s="155"/>
      <c r="BB8" s="146"/>
      <c r="BC8" s="139"/>
      <c r="BD8" s="145"/>
      <c r="BE8" s="147" t="s">
        <v>136</v>
      </c>
      <c r="BF8" s="147"/>
      <c r="BG8" s="147"/>
      <c r="BH8" s="147"/>
      <c r="BI8" s="147"/>
      <c r="BJ8" s="147"/>
    </row>
    <row r="9" spans="1:62" ht="9" customHeight="1" x14ac:dyDescent="0.2">
      <c r="A9" s="24"/>
      <c r="B9" s="24"/>
      <c r="C9" s="24"/>
      <c r="D9" s="24"/>
      <c r="E9" s="24"/>
      <c r="F9" s="24"/>
    </row>
    <row r="10" spans="1:62" s="44" customFormat="1" ht="42.75" customHeight="1" x14ac:dyDescent="0.2">
      <c r="A10" s="42" t="s">
        <v>0</v>
      </c>
      <c r="B10" s="42" t="s">
        <v>6</v>
      </c>
      <c r="C10" s="42" t="s">
        <v>4</v>
      </c>
      <c r="D10" s="42" t="s">
        <v>3</v>
      </c>
      <c r="E10" s="42" t="s">
        <v>7</v>
      </c>
      <c r="F10" s="42" t="s">
        <v>5</v>
      </c>
      <c r="G10" s="42" t="s">
        <v>34</v>
      </c>
      <c r="H10" s="43"/>
      <c r="I10" s="42" t="s">
        <v>47</v>
      </c>
      <c r="J10" s="42"/>
      <c r="K10" s="42" t="s">
        <v>8</v>
      </c>
      <c r="L10" s="42" t="s">
        <v>46</v>
      </c>
      <c r="M10" s="42"/>
      <c r="N10" s="42" t="s">
        <v>9</v>
      </c>
      <c r="O10" s="42" t="s">
        <v>45</v>
      </c>
      <c r="P10" s="42"/>
      <c r="Q10" s="42" t="s">
        <v>10</v>
      </c>
      <c r="R10" s="42" t="s">
        <v>115</v>
      </c>
      <c r="S10" s="42"/>
      <c r="T10" s="42" t="s">
        <v>113</v>
      </c>
      <c r="U10" s="42" t="s">
        <v>44</v>
      </c>
      <c r="V10" s="42"/>
      <c r="W10" s="42" t="s">
        <v>22</v>
      </c>
      <c r="X10" s="42" t="s">
        <v>43</v>
      </c>
      <c r="Y10" s="42" t="s">
        <v>16</v>
      </c>
      <c r="Z10" s="42" t="s">
        <v>36</v>
      </c>
      <c r="AA10" s="42" t="s">
        <v>117</v>
      </c>
      <c r="AB10" s="42" t="s">
        <v>16</v>
      </c>
      <c r="AC10" s="42" t="s">
        <v>118</v>
      </c>
      <c r="AD10" s="42" t="s">
        <v>51</v>
      </c>
      <c r="AE10" s="42" t="s">
        <v>16</v>
      </c>
      <c r="AF10" s="42" t="s">
        <v>52</v>
      </c>
      <c r="AG10" s="42" t="s">
        <v>42</v>
      </c>
      <c r="AH10" s="42"/>
      <c r="AI10" s="42" t="s">
        <v>37</v>
      </c>
      <c r="AJ10" s="42" t="s">
        <v>41</v>
      </c>
      <c r="AK10" s="42"/>
      <c r="AL10" s="42" t="s">
        <v>38</v>
      </c>
      <c r="AM10" s="42" t="s">
        <v>40</v>
      </c>
      <c r="AN10" s="42"/>
      <c r="AO10" s="42" t="s">
        <v>39</v>
      </c>
      <c r="AP10" s="42" t="s">
        <v>29</v>
      </c>
      <c r="AQ10" s="42"/>
      <c r="AR10" s="42" t="s">
        <v>48</v>
      </c>
      <c r="AS10" s="42" t="s">
        <v>53</v>
      </c>
      <c r="AT10" s="42"/>
      <c r="AU10" s="42" t="s">
        <v>49</v>
      </c>
      <c r="AV10" s="42" t="s">
        <v>127</v>
      </c>
      <c r="AW10" s="42"/>
      <c r="AX10" s="42" t="s">
        <v>54</v>
      </c>
      <c r="AY10" s="42" t="str">
        <f xml:space="preserve"> "% " &amp;  BB6</f>
        <v xml:space="preserve">% </v>
      </c>
      <c r="AZ10" s="42"/>
      <c r="BA10" s="42" t="str">
        <f>BB6 &amp;" tons/yr"</f>
        <v xml:space="preserve"> tons/yr</v>
      </c>
      <c r="BB10" s="42" t="str">
        <f>"% " &amp; BB8</f>
        <v xml:space="preserve">% </v>
      </c>
      <c r="BC10" s="42"/>
      <c r="BD10" s="42" t="str">
        <f>BB8&amp;" controlled tons/yr"</f>
        <v xml:space="preserve"> controlled tons/yr</v>
      </c>
    </row>
    <row r="11" spans="1:62" s="48" customFormat="1" ht="12" x14ac:dyDescent="0.2">
      <c r="A11" s="26"/>
      <c r="B11" s="27"/>
      <c r="C11" s="27"/>
      <c r="D11" s="27"/>
      <c r="E11" s="45">
        <f t="shared" ref="E11:E44" si="0">C11*D11/2000</f>
        <v>0</v>
      </c>
      <c r="F11" s="27"/>
      <c r="G11" s="45">
        <f t="shared" ref="G11:G44" si="1">C11*F11*$B$8/2000</f>
        <v>0</v>
      </c>
      <c r="H11" s="46"/>
      <c r="I11" s="27"/>
      <c r="J11" s="28">
        <f t="shared" ref="J11:J44" si="2">B11*I11/100</f>
        <v>0</v>
      </c>
      <c r="K11" s="45">
        <f>$B$11*$C$11*I11/100/2000</f>
        <v>0</v>
      </c>
      <c r="L11" s="27"/>
      <c r="M11" s="28">
        <f t="shared" ref="M11:M44" si="3">B11*L11/100</f>
        <v>0</v>
      </c>
      <c r="N11" s="45">
        <f>$B$11*$C$11*L11/100/2000</f>
        <v>0</v>
      </c>
      <c r="O11" s="27"/>
      <c r="P11" s="28">
        <f t="shared" ref="P11:P44" si="4">B11*O11/100</f>
        <v>0</v>
      </c>
      <c r="Q11" s="45">
        <f>$B$11*$C$11*O11/100/2000</f>
        <v>0</v>
      </c>
      <c r="R11" s="27"/>
      <c r="S11" s="28">
        <f t="shared" ref="S11:S44" si="5">B11*R11/100</f>
        <v>0</v>
      </c>
      <c r="T11" s="45">
        <f>$B$11*$C$11*R11/100/2000</f>
        <v>0</v>
      </c>
      <c r="U11" s="27"/>
      <c r="V11" s="28">
        <f t="shared" ref="V11:V44" si="6">B11*U11/100</f>
        <v>0</v>
      </c>
      <c r="W11" s="45">
        <f>$B$11*$C$11*U11/100/2000</f>
        <v>0</v>
      </c>
      <c r="X11" s="27"/>
      <c r="Y11" s="28">
        <f t="shared" ref="Y11:Y44" si="7">B11*X11/100</f>
        <v>0</v>
      </c>
      <c r="Z11" s="45">
        <f>$B$11*$C$11*X11/100/2000</f>
        <v>0</v>
      </c>
      <c r="AA11" s="27"/>
      <c r="AB11" s="28">
        <f t="shared" ref="AB11:AB44" si="8">B11*AA11/100</f>
        <v>0</v>
      </c>
      <c r="AC11" s="45">
        <f>$B$11*$C$11*AA11/100/2000</f>
        <v>0</v>
      </c>
      <c r="AD11" s="27"/>
      <c r="AE11" s="28">
        <f t="shared" ref="AE11:AE44" si="9">B11*AD11/100</f>
        <v>0</v>
      </c>
      <c r="AF11" s="45">
        <f>$B$11*$C$11*AD11/100/2000</f>
        <v>0</v>
      </c>
      <c r="AG11" s="27"/>
      <c r="AH11" s="28">
        <f>B11*AG11/100</f>
        <v>0</v>
      </c>
      <c r="AI11" s="45">
        <f>B11*C11*AG11/100/2000</f>
        <v>0</v>
      </c>
      <c r="AJ11" s="27"/>
      <c r="AK11" s="28">
        <f>B11*AJ11/100</f>
        <v>0</v>
      </c>
      <c r="AL11" s="45">
        <f>B11*C11*AJ11/100/2000</f>
        <v>0</v>
      </c>
      <c r="AM11" s="27"/>
      <c r="AN11" s="28">
        <f>B11*AM11/100</f>
        <v>0</v>
      </c>
      <c r="AO11" s="45">
        <f>B11*C11*AM11/100/2000</f>
        <v>0</v>
      </c>
      <c r="AP11" s="27"/>
      <c r="AQ11" s="28">
        <f>B11*AP11/100</f>
        <v>0</v>
      </c>
      <c r="AR11" s="45">
        <f>B11*C11*AP11/100/2000</f>
        <v>0</v>
      </c>
      <c r="AS11" s="27"/>
      <c r="AT11" s="28">
        <f t="shared" ref="AT11:AT44" si="10">B11*AS11/100</f>
        <v>0</v>
      </c>
      <c r="AU11" s="45">
        <f t="shared" ref="AU11:AU44" si="11">B11*C11*AS11/100/2000</f>
        <v>0</v>
      </c>
      <c r="AV11" s="27"/>
      <c r="AW11" s="28">
        <f t="shared" ref="AW11:AW44" si="12">B11*AV11/100</f>
        <v>0</v>
      </c>
      <c r="AX11" s="45">
        <f>B11*C11*AV11*$B$8/100/2000</f>
        <v>0</v>
      </c>
      <c r="AY11" s="27"/>
      <c r="AZ11" s="28">
        <f t="shared" ref="AZ11:AZ44" si="13">B11*AY11/100</f>
        <v>0</v>
      </c>
      <c r="BA11" s="45">
        <f>B11*C11*AY11/100/2000</f>
        <v>0</v>
      </c>
      <c r="BB11" s="26"/>
      <c r="BC11" s="28">
        <f>B11*BB11/100</f>
        <v>0</v>
      </c>
      <c r="BD11" s="45">
        <f>B11*C11*BB11*$B8/100/2000</f>
        <v>0</v>
      </c>
    </row>
    <row r="12" spans="1:62" s="50" customFormat="1" ht="12" x14ac:dyDescent="0.2">
      <c r="A12" s="29"/>
      <c r="B12" s="30"/>
      <c r="C12" s="30"/>
      <c r="D12" s="30"/>
      <c r="E12" s="49">
        <f t="shared" si="0"/>
        <v>0</v>
      </c>
      <c r="F12" s="30"/>
      <c r="G12" s="49">
        <f t="shared" si="1"/>
        <v>0</v>
      </c>
      <c r="H12" s="46"/>
      <c r="I12" s="30"/>
      <c r="J12" s="31">
        <f t="shared" si="2"/>
        <v>0</v>
      </c>
      <c r="K12" s="49">
        <f>$B$12*$C$12*I12/100/2000</f>
        <v>0</v>
      </c>
      <c r="L12" s="30"/>
      <c r="M12" s="31">
        <f t="shared" si="3"/>
        <v>0</v>
      </c>
      <c r="N12" s="49">
        <f>$B$12*$C$12*L12/100/2000</f>
        <v>0</v>
      </c>
      <c r="O12" s="30"/>
      <c r="P12" s="31">
        <f t="shared" si="4"/>
        <v>0</v>
      </c>
      <c r="Q12" s="49">
        <f>$B$12*$C$12*O12/100/2000</f>
        <v>0</v>
      </c>
      <c r="R12" s="30"/>
      <c r="S12" s="31">
        <f t="shared" si="5"/>
        <v>0</v>
      </c>
      <c r="T12" s="49">
        <f>$B$12*$C$12*R12/100/2000</f>
        <v>0</v>
      </c>
      <c r="U12" s="30"/>
      <c r="V12" s="31">
        <f t="shared" si="6"/>
        <v>0</v>
      </c>
      <c r="W12" s="49">
        <f>$B$12*$C$12*U12/100/2000</f>
        <v>0</v>
      </c>
      <c r="X12" s="30"/>
      <c r="Y12" s="31">
        <f t="shared" si="7"/>
        <v>0</v>
      </c>
      <c r="Z12" s="49">
        <f>$B$12*$C$12*X12/100/2000</f>
        <v>0</v>
      </c>
      <c r="AA12" s="30"/>
      <c r="AB12" s="31">
        <f t="shared" si="8"/>
        <v>0</v>
      </c>
      <c r="AC12" s="49">
        <f>$B$12*$C$12*AA12/100/2000</f>
        <v>0</v>
      </c>
      <c r="AD12" s="30"/>
      <c r="AE12" s="31">
        <f t="shared" si="9"/>
        <v>0</v>
      </c>
      <c r="AF12" s="49">
        <f>$B$12*$C$12*AD12/100/2000</f>
        <v>0</v>
      </c>
      <c r="AG12" s="30"/>
      <c r="AH12" s="31">
        <f t="shared" ref="AH12:AH44" si="14">B12*AG12/100</f>
        <v>0</v>
      </c>
      <c r="AI12" s="49">
        <f t="shared" ref="AI12:AI44" si="15">B12*C12*AG12/100/2000</f>
        <v>0</v>
      </c>
      <c r="AJ12" s="30"/>
      <c r="AK12" s="31">
        <f t="shared" ref="AK12:AK44" si="16">B12*AJ12/100</f>
        <v>0</v>
      </c>
      <c r="AL12" s="49">
        <f t="shared" ref="AL12:AL44" si="17">B12*C12*AJ12/100/2000</f>
        <v>0</v>
      </c>
      <c r="AM12" s="30"/>
      <c r="AN12" s="31">
        <f t="shared" ref="AN12:AN44" si="18">B12*AM12/100</f>
        <v>0</v>
      </c>
      <c r="AO12" s="49">
        <f t="shared" ref="AO12:AO44" si="19">B12*C12*AM12/100/2000</f>
        <v>0</v>
      </c>
      <c r="AP12" s="30"/>
      <c r="AQ12" s="31">
        <f t="shared" ref="AQ12:AQ44" si="20">B12*AP12/100</f>
        <v>0</v>
      </c>
      <c r="AR12" s="49">
        <f t="shared" ref="AR12:AR44" si="21">B12*C12*AP12/100/2000</f>
        <v>0</v>
      </c>
      <c r="AS12" s="30"/>
      <c r="AT12" s="31">
        <f t="shared" si="10"/>
        <v>0</v>
      </c>
      <c r="AU12" s="49">
        <f t="shared" si="11"/>
        <v>0</v>
      </c>
      <c r="AV12" s="30"/>
      <c r="AW12" s="31">
        <f t="shared" si="12"/>
        <v>0</v>
      </c>
      <c r="AX12" s="115">
        <f t="shared" ref="AX12:AX44" si="22">B12*C12*AV12*$B$8/100/2000</f>
        <v>0</v>
      </c>
      <c r="AY12" s="30"/>
      <c r="AZ12" s="31">
        <f t="shared" si="13"/>
        <v>0</v>
      </c>
      <c r="BA12" s="115">
        <f t="shared" ref="BA12:BA44" si="23">B12*C12*AY12/100/2000</f>
        <v>0</v>
      </c>
      <c r="BB12" s="29"/>
      <c r="BC12" s="31">
        <f t="shared" ref="BC12:BC44" si="24">B12*BB12/100</f>
        <v>0</v>
      </c>
      <c r="BD12" s="49">
        <f>B12*C12*BB12*$B8/100/2000</f>
        <v>0</v>
      </c>
    </row>
    <row r="13" spans="1:62" s="48" customFormat="1" ht="12" x14ac:dyDescent="0.2">
      <c r="A13" s="26"/>
      <c r="B13" s="27"/>
      <c r="C13" s="27"/>
      <c r="D13" s="27"/>
      <c r="E13" s="45">
        <f t="shared" si="0"/>
        <v>0</v>
      </c>
      <c r="F13" s="27"/>
      <c r="G13" s="45">
        <f t="shared" si="1"/>
        <v>0</v>
      </c>
      <c r="H13" s="46"/>
      <c r="I13" s="27"/>
      <c r="J13" s="28">
        <f t="shared" si="2"/>
        <v>0</v>
      </c>
      <c r="K13" s="45">
        <f>$B$13*$C$13*I13/100/2000</f>
        <v>0</v>
      </c>
      <c r="L13" s="27"/>
      <c r="M13" s="28">
        <f t="shared" si="3"/>
        <v>0</v>
      </c>
      <c r="N13" s="45">
        <f>$B$13*$C$13*L13/100/2000</f>
        <v>0</v>
      </c>
      <c r="O13" s="27"/>
      <c r="P13" s="28">
        <f t="shared" si="4"/>
        <v>0</v>
      </c>
      <c r="Q13" s="45">
        <f>$B$13*$C$13*O13/100/2000</f>
        <v>0</v>
      </c>
      <c r="R13" s="27"/>
      <c r="S13" s="28">
        <f t="shared" si="5"/>
        <v>0</v>
      </c>
      <c r="T13" s="45">
        <f>$B$13*$C$13*R13/100/2000</f>
        <v>0</v>
      </c>
      <c r="U13" s="27"/>
      <c r="V13" s="28">
        <f t="shared" si="6"/>
        <v>0</v>
      </c>
      <c r="W13" s="45">
        <f>$B$13*$C$13*U13/100/2000</f>
        <v>0</v>
      </c>
      <c r="X13" s="27"/>
      <c r="Y13" s="28">
        <f t="shared" si="7"/>
        <v>0</v>
      </c>
      <c r="Z13" s="45">
        <f>$B$13*$C$13*X13/100/2000</f>
        <v>0</v>
      </c>
      <c r="AA13" s="27"/>
      <c r="AB13" s="28">
        <f t="shared" si="8"/>
        <v>0</v>
      </c>
      <c r="AC13" s="45">
        <f>$B$13*$C$13*AA13/100/2000</f>
        <v>0</v>
      </c>
      <c r="AD13" s="27"/>
      <c r="AE13" s="28">
        <f t="shared" si="9"/>
        <v>0</v>
      </c>
      <c r="AF13" s="45">
        <f>$B$13*$C$13*AD13/100/2000</f>
        <v>0</v>
      </c>
      <c r="AG13" s="27"/>
      <c r="AH13" s="28">
        <f t="shared" si="14"/>
        <v>0</v>
      </c>
      <c r="AI13" s="45">
        <f t="shared" si="15"/>
        <v>0</v>
      </c>
      <c r="AJ13" s="27"/>
      <c r="AK13" s="28">
        <f t="shared" si="16"/>
        <v>0</v>
      </c>
      <c r="AL13" s="45">
        <f t="shared" si="17"/>
        <v>0</v>
      </c>
      <c r="AM13" s="27"/>
      <c r="AN13" s="28">
        <f t="shared" si="18"/>
        <v>0</v>
      </c>
      <c r="AO13" s="45">
        <f t="shared" si="19"/>
        <v>0</v>
      </c>
      <c r="AP13" s="27"/>
      <c r="AQ13" s="28">
        <f t="shared" si="20"/>
        <v>0</v>
      </c>
      <c r="AR13" s="45">
        <f t="shared" si="21"/>
        <v>0</v>
      </c>
      <c r="AS13" s="27"/>
      <c r="AT13" s="28">
        <f t="shared" si="10"/>
        <v>0</v>
      </c>
      <c r="AU13" s="45">
        <f t="shared" si="11"/>
        <v>0</v>
      </c>
      <c r="AV13" s="27"/>
      <c r="AW13" s="28">
        <f t="shared" si="12"/>
        <v>0</v>
      </c>
      <c r="AX13" s="45">
        <f t="shared" si="22"/>
        <v>0</v>
      </c>
      <c r="AY13" s="27"/>
      <c r="AZ13" s="28">
        <f t="shared" si="13"/>
        <v>0</v>
      </c>
      <c r="BA13" s="45">
        <f t="shared" si="23"/>
        <v>0</v>
      </c>
      <c r="BB13" s="26"/>
      <c r="BC13" s="28">
        <f t="shared" si="24"/>
        <v>0</v>
      </c>
      <c r="BD13" s="45">
        <f>B13*C13*BB13*$B8/100/2000</f>
        <v>0</v>
      </c>
    </row>
    <row r="14" spans="1:62" s="50" customFormat="1" ht="12" x14ac:dyDescent="0.2">
      <c r="A14" s="29"/>
      <c r="B14" s="30"/>
      <c r="C14" s="30"/>
      <c r="D14" s="30"/>
      <c r="E14" s="49">
        <f t="shared" si="0"/>
        <v>0</v>
      </c>
      <c r="F14" s="30"/>
      <c r="G14" s="49">
        <f t="shared" si="1"/>
        <v>0</v>
      </c>
      <c r="H14" s="46"/>
      <c r="I14" s="30"/>
      <c r="J14" s="31">
        <f t="shared" si="2"/>
        <v>0</v>
      </c>
      <c r="K14" s="49">
        <f>$B$14*$C$14*I14/100/2000</f>
        <v>0</v>
      </c>
      <c r="L14" s="30"/>
      <c r="M14" s="31">
        <f t="shared" si="3"/>
        <v>0</v>
      </c>
      <c r="N14" s="49">
        <f>$B$14*$C$14*L14/100/2000</f>
        <v>0</v>
      </c>
      <c r="O14" s="30"/>
      <c r="P14" s="31">
        <f t="shared" si="4"/>
        <v>0</v>
      </c>
      <c r="Q14" s="49">
        <f>$B$14*$C$14*O14/100/2000</f>
        <v>0</v>
      </c>
      <c r="R14" s="30"/>
      <c r="S14" s="31">
        <f t="shared" si="5"/>
        <v>0</v>
      </c>
      <c r="T14" s="49">
        <f>$B$14*$C$14*R14/100/2000</f>
        <v>0</v>
      </c>
      <c r="U14" s="30"/>
      <c r="V14" s="31">
        <f t="shared" si="6"/>
        <v>0</v>
      </c>
      <c r="W14" s="49">
        <f>$B$14*$C$14*U14/100/2000</f>
        <v>0</v>
      </c>
      <c r="X14" s="30"/>
      <c r="Y14" s="31">
        <f t="shared" si="7"/>
        <v>0</v>
      </c>
      <c r="Z14" s="49">
        <f>$B$14*$C$14*X14/100/2000</f>
        <v>0</v>
      </c>
      <c r="AA14" s="30"/>
      <c r="AB14" s="31">
        <f t="shared" si="8"/>
        <v>0</v>
      </c>
      <c r="AC14" s="49">
        <f>$B$14*$C$14*AA14/100/2000</f>
        <v>0</v>
      </c>
      <c r="AD14" s="30"/>
      <c r="AE14" s="31">
        <f t="shared" si="9"/>
        <v>0</v>
      </c>
      <c r="AF14" s="49">
        <f>$B$14*$C$14*AD14/100/2000</f>
        <v>0</v>
      </c>
      <c r="AG14" s="30"/>
      <c r="AH14" s="31">
        <f t="shared" si="14"/>
        <v>0</v>
      </c>
      <c r="AI14" s="49">
        <f t="shared" si="15"/>
        <v>0</v>
      </c>
      <c r="AJ14" s="30"/>
      <c r="AK14" s="31">
        <f t="shared" si="16"/>
        <v>0</v>
      </c>
      <c r="AL14" s="49">
        <f t="shared" si="17"/>
        <v>0</v>
      </c>
      <c r="AM14" s="30"/>
      <c r="AN14" s="31">
        <f t="shared" si="18"/>
        <v>0</v>
      </c>
      <c r="AO14" s="49">
        <f t="shared" si="19"/>
        <v>0</v>
      </c>
      <c r="AP14" s="30"/>
      <c r="AQ14" s="31">
        <f t="shared" si="20"/>
        <v>0</v>
      </c>
      <c r="AR14" s="49">
        <f t="shared" si="21"/>
        <v>0</v>
      </c>
      <c r="AS14" s="30"/>
      <c r="AT14" s="31">
        <f t="shared" si="10"/>
        <v>0</v>
      </c>
      <c r="AU14" s="49">
        <f t="shared" si="11"/>
        <v>0</v>
      </c>
      <c r="AV14" s="30"/>
      <c r="AW14" s="31">
        <f t="shared" si="12"/>
        <v>0</v>
      </c>
      <c r="AX14" s="115">
        <f t="shared" si="22"/>
        <v>0</v>
      </c>
      <c r="AY14" s="30"/>
      <c r="AZ14" s="31">
        <f t="shared" si="13"/>
        <v>0</v>
      </c>
      <c r="BA14" s="115">
        <f t="shared" si="23"/>
        <v>0</v>
      </c>
      <c r="BB14" s="29"/>
      <c r="BC14" s="31">
        <f t="shared" si="24"/>
        <v>0</v>
      </c>
      <c r="BD14" s="49">
        <f>B14*C14*BB14*$B8/100/2000</f>
        <v>0</v>
      </c>
    </row>
    <row r="15" spans="1:62" s="48" customFormat="1" ht="12" x14ac:dyDescent="0.2">
      <c r="A15" s="26"/>
      <c r="B15" s="27"/>
      <c r="C15" s="27"/>
      <c r="D15" s="27"/>
      <c r="E15" s="45">
        <f t="shared" si="0"/>
        <v>0</v>
      </c>
      <c r="F15" s="27"/>
      <c r="G15" s="45">
        <f t="shared" si="1"/>
        <v>0</v>
      </c>
      <c r="H15" s="46"/>
      <c r="I15" s="27"/>
      <c r="J15" s="28">
        <f t="shared" si="2"/>
        <v>0</v>
      </c>
      <c r="K15" s="45">
        <f>$B$15*$C$15*I15/100/2000</f>
        <v>0</v>
      </c>
      <c r="L15" s="27"/>
      <c r="M15" s="28">
        <f t="shared" si="3"/>
        <v>0</v>
      </c>
      <c r="N15" s="45">
        <f>$B$15*$C$15*L15/100/2000</f>
        <v>0</v>
      </c>
      <c r="O15" s="27"/>
      <c r="P15" s="28">
        <f t="shared" si="4"/>
        <v>0</v>
      </c>
      <c r="Q15" s="45">
        <f>$B$15*$C$15*O15/100/2000</f>
        <v>0</v>
      </c>
      <c r="R15" s="27"/>
      <c r="S15" s="28">
        <f t="shared" si="5"/>
        <v>0</v>
      </c>
      <c r="T15" s="45">
        <f>$B$15*$C$15*R15/100/2000</f>
        <v>0</v>
      </c>
      <c r="U15" s="27"/>
      <c r="V15" s="28">
        <f t="shared" si="6"/>
        <v>0</v>
      </c>
      <c r="W15" s="45">
        <f>$B$15*$C$15*U15/100/2000</f>
        <v>0</v>
      </c>
      <c r="X15" s="27"/>
      <c r="Y15" s="28">
        <f t="shared" si="7"/>
        <v>0</v>
      </c>
      <c r="Z15" s="45">
        <f>$B$15*$C$15*X15/100/2000</f>
        <v>0</v>
      </c>
      <c r="AA15" s="27"/>
      <c r="AB15" s="28">
        <f t="shared" si="8"/>
        <v>0</v>
      </c>
      <c r="AC15" s="45">
        <f>$B$15*$C$15*AA15/100/2000</f>
        <v>0</v>
      </c>
      <c r="AD15" s="27"/>
      <c r="AE15" s="28">
        <f t="shared" si="9"/>
        <v>0</v>
      </c>
      <c r="AF15" s="45">
        <f>$B$15*$C$15*AD15/100/2000</f>
        <v>0</v>
      </c>
      <c r="AG15" s="27"/>
      <c r="AH15" s="28">
        <f t="shared" si="14"/>
        <v>0</v>
      </c>
      <c r="AI15" s="45">
        <f t="shared" si="15"/>
        <v>0</v>
      </c>
      <c r="AJ15" s="27"/>
      <c r="AK15" s="28">
        <f t="shared" si="16"/>
        <v>0</v>
      </c>
      <c r="AL15" s="45">
        <f t="shared" si="17"/>
        <v>0</v>
      </c>
      <c r="AM15" s="27"/>
      <c r="AN15" s="28">
        <f t="shared" si="18"/>
        <v>0</v>
      </c>
      <c r="AO15" s="45">
        <f t="shared" si="19"/>
        <v>0</v>
      </c>
      <c r="AP15" s="27"/>
      <c r="AQ15" s="28">
        <f t="shared" si="20"/>
        <v>0</v>
      </c>
      <c r="AR15" s="45">
        <f t="shared" si="21"/>
        <v>0</v>
      </c>
      <c r="AS15" s="27"/>
      <c r="AT15" s="28">
        <f t="shared" si="10"/>
        <v>0</v>
      </c>
      <c r="AU15" s="45">
        <f t="shared" si="11"/>
        <v>0</v>
      </c>
      <c r="AV15" s="27"/>
      <c r="AW15" s="28">
        <f t="shared" si="12"/>
        <v>0</v>
      </c>
      <c r="AX15" s="45">
        <f t="shared" si="22"/>
        <v>0</v>
      </c>
      <c r="AY15" s="27"/>
      <c r="AZ15" s="28">
        <f t="shared" si="13"/>
        <v>0</v>
      </c>
      <c r="BA15" s="45">
        <f t="shared" si="23"/>
        <v>0</v>
      </c>
      <c r="BB15" s="26"/>
      <c r="BC15" s="28">
        <f t="shared" si="24"/>
        <v>0</v>
      </c>
      <c r="BD15" s="45">
        <f>B15*C15*BB15*$B8/100/2000</f>
        <v>0</v>
      </c>
    </row>
    <row r="16" spans="1:62" s="50" customFormat="1" ht="12" x14ac:dyDescent="0.2">
      <c r="A16" s="29"/>
      <c r="B16" s="30"/>
      <c r="C16" s="30"/>
      <c r="D16" s="30"/>
      <c r="E16" s="49">
        <f t="shared" si="0"/>
        <v>0</v>
      </c>
      <c r="F16" s="30"/>
      <c r="G16" s="49">
        <f t="shared" si="1"/>
        <v>0</v>
      </c>
      <c r="H16" s="46"/>
      <c r="I16" s="30"/>
      <c r="J16" s="31">
        <f t="shared" si="2"/>
        <v>0</v>
      </c>
      <c r="K16" s="49">
        <f>$B$16*$C$16*I16/100/2000</f>
        <v>0</v>
      </c>
      <c r="L16" s="30"/>
      <c r="M16" s="31">
        <f t="shared" si="3"/>
        <v>0</v>
      </c>
      <c r="N16" s="49">
        <f>$B$16*$C$16*L16/100/2000</f>
        <v>0</v>
      </c>
      <c r="O16" s="30"/>
      <c r="P16" s="31">
        <f t="shared" si="4"/>
        <v>0</v>
      </c>
      <c r="Q16" s="49">
        <f>$B$16*$C$16*O16/100/2000</f>
        <v>0</v>
      </c>
      <c r="R16" s="30"/>
      <c r="S16" s="31">
        <f t="shared" si="5"/>
        <v>0</v>
      </c>
      <c r="T16" s="49">
        <f>$B$16*$C$16*R16/100/2000</f>
        <v>0</v>
      </c>
      <c r="U16" s="30"/>
      <c r="V16" s="31">
        <f t="shared" si="6"/>
        <v>0</v>
      </c>
      <c r="W16" s="49">
        <f>$B$16*$C$16*U16/100/2000</f>
        <v>0</v>
      </c>
      <c r="X16" s="30"/>
      <c r="Y16" s="31">
        <f t="shared" si="7"/>
        <v>0</v>
      </c>
      <c r="Z16" s="49">
        <f>$B$16*$C$16*X16/100/2000</f>
        <v>0</v>
      </c>
      <c r="AA16" s="30"/>
      <c r="AB16" s="31">
        <f t="shared" si="8"/>
        <v>0</v>
      </c>
      <c r="AC16" s="49">
        <f>$B$16*$C$16*AA16/100/2000</f>
        <v>0</v>
      </c>
      <c r="AD16" s="30"/>
      <c r="AE16" s="31">
        <f t="shared" si="9"/>
        <v>0</v>
      </c>
      <c r="AF16" s="49">
        <f>$B$16*$C$16*AD16/100/2000</f>
        <v>0</v>
      </c>
      <c r="AG16" s="30"/>
      <c r="AH16" s="31">
        <f t="shared" si="14"/>
        <v>0</v>
      </c>
      <c r="AI16" s="49">
        <f t="shared" si="15"/>
        <v>0</v>
      </c>
      <c r="AJ16" s="30"/>
      <c r="AK16" s="31">
        <f t="shared" si="16"/>
        <v>0</v>
      </c>
      <c r="AL16" s="49">
        <f t="shared" si="17"/>
        <v>0</v>
      </c>
      <c r="AM16" s="30"/>
      <c r="AN16" s="31">
        <f t="shared" si="18"/>
        <v>0</v>
      </c>
      <c r="AO16" s="49">
        <f t="shared" si="19"/>
        <v>0</v>
      </c>
      <c r="AP16" s="30"/>
      <c r="AQ16" s="31">
        <f t="shared" si="20"/>
        <v>0</v>
      </c>
      <c r="AR16" s="49">
        <f t="shared" si="21"/>
        <v>0</v>
      </c>
      <c r="AS16" s="30"/>
      <c r="AT16" s="31">
        <f t="shared" si="10"/>
        <v>0</v>
      </c>
      <c r="AU16" s="49">
        <f t="shared" si="11"/>
        <v>0</v>
      </c>
      <c r="AV16" s="30"/>
      <c r="AW16" s="31">
        <f t="shared" si="12"/>
        <v>0</v>
      </c>
      <c r="AX16" s="115">
        <f t="shared" si="22"/>
        <v>0</v>
      </c>
      <c r="AY16" s="30"/>
      <c r="AZ16" s="31">
        <f t="shared" si="13"/>
        <v>0</v>
      </c>
      <c r="BA16" s="115">
        <f t="shared" si="23"/>
        <v>0</v>
      </c>
      <c r="BB16" s="29"/>
      <c r="BC16" s="31">
        <f t="shared" si="24"/>
        <v>0</v>
      </c>
      <c r="BD16" s="49">
        <f>B16*C16*BB16*$B8/100/2000</f>
        <v>0</v>
      </c>
    </row>
    <row r="17" spans="1:56" s="48" customFormat="1" ht="12" x14ac:dyDescent="0.2">
      <c r="A17" s="26"/>
      <c r="B17" s="27"/>
      <c r="C17" s="27"/>
      <c r="D17" s="27"/>
      <c r="E17" s="45">
        <f t="shared" si="0"/>
        <v>0</v>
      </c>
      <c r="F17" s="27"/>
      <c r="G17" s="45">
        <f t="shared" si="1"/>
        <v>0</v>
      </c>
      <c r="H17" s="46"/>
      <c r="I17" s="27"/>
      <c r="J17" s="28">
        <f t="shared" si="2"/>
        <v>0</v>
      </c>
      <c r="K17" s="45">
        <f>$B$17*$C$17*I17/100/2000</f>
        <v>0</v>
      </c>
      <c r="L17" s="27"/>
      <c r="M17" s="28">
        <f t="shared" si="3"/>
        <v>0</v>
      </c>
      <c r="N17" s="45">
        <f>$B$17*$C$17*L17/100/2000</f>
        <v>0</v>
      </c>
      <c r="O17" s="27"/>
      <c r="P17" s="28">
        <f t="shared" si="4"/>
        <v>0</v>
      </c>
      <c r="Q17" s="45">
        <f>$B$17*$C$17*O17/100/2000</f>
        <v>0</v>
      </c>
      <c r="R17" s="27"/>
      <c r="S17" s="28">
        <f t="shared" si="5"/>
        <v>0</v>
      </c>
      <c r="T17" s="45">
        <f>$B$17*$C$17*R17/100/2000</f>
        <v>0</v>
      </c>
      <c r="U17" s="27"/>
      <c r="V17" s="28">
        <f t="shared" si="6"/>
        <v>0</v>
      </c>
      <c r="W17" s="45">
        <f>$B$17*$C$17*U17/100/2000</f>
        <v>0</v>
      </c>
      <c r="X17" s="27"/>
      <c r="Y17" s="28">
        <f t="shared" si="7"/>
        <v>0</v>
      </c>
      <c r="Z17" s="45">
        <f>$B$17*$C$17*X17/100/2000</f>
        <v>0</v>
      </c>
      <c r="AA17" s="27"/>
      <c r="AB17" s="28">
        <f t="shared" si="8"/>
        <v>0</v>
      </c>
      <c r="AC17" s="45">
        <f>$B$17*$C$17*AA17/100/2000</f>
        <v>0</v>
      </c>
      <c r="AD17" s="27"/>
      <c r="AE17" s="28">
        <f t="shared" si="9"/>
        <v>0</v>
      </c>
      <c r="AF17" s="45">
        <f>$B$17*$C$17*AD17/100/2000</f>
        <v>0</v>
      </c>
      <c r="AG17" s="27"/>
      <c r="AH17" s="28">
        <f t="shared" si="14"/>
        <v>0</v>
      </c>
      <c r="AI17" s="45">
        <f t="shared" si="15"/>
        <v>0</v>
      </c>
      <c r="AJ17" s="27"/>
      <c r="AK17" s="28">
        <f t="shared" si="16"/>
        <v>0</v>
      </c>
      <c r="AL17" s="45">
        <f t="shared" si="17"/>
        <v>0</v>
      </c>
      <c r="AM17" s="27"/>
      <c r="AN17" s="28">
        <f t="shared" si="18"/>
        <v>0</v>
      </c>
      <c r="AO17" s="45">
        <f t="shared" si="19"/>
        <v>0</v>
      </c>
      <c r="AP17" s="27"/>
      <c r="AQ17" s="28">
        <f t="shared" si="20"/>
        <v>0</v>
      </c>
      <c r="AR17" s="45">
        <f t="shared" si="21"/>
        <v>0</v>
      </c>
      <c r="AS17" s="27"/>
      <c r="AT17" s="28">
        <f t="shared" si="10"/>
        <v>0</v>
      </c>
      <c r="AU17" s="45">
        <f t="shared" si="11"/>
        <v>0</v>
      </c>
      <c r="AV17" s="27"/>
      <c r="AW17" s="28">
        <f t="shared" si="12"/>
        <v>0</v>
      </c>
      <c r="AX17" s="45">
        <f t="shared" si="22"/>
        <v>0</v>
      </c>
      <c r="AY17" s="27"/>
      <c r="AZ17" s="28">
        <f t="shared" si="13"/>
        <v>0</v>
      </c>
      <c r="BA17" s="45">
        <f t="shared" si="23"/>
        <v>0</v>
      </c>
      <c r="BB17" s="26"/>
      <c r="BC17" s="28">
        <f t="shared" si="24"/>
        <v>0</v>
      </c>
      <c r="BD17" s="45">
        <f>B17*C17*BB17*$B8/100/2000</f>
        <v>0</v>
      </c>
    </row>
    <row r="18" spans="1:56" s="50" customFormat="1" ht="12" x14ac:dyDescent="0.2">
      <c r="A18" s="29"/>
      <c r="B18" s="30"/>
      <c r="C18" s="30"/>
      <c r="D18" s="30"/>
      <c r="E18" s="49">
        <f t="shared" si="0"/>
        <v>0</v>
      </c>
      <c r="F18" s="30"/>
      <c r="G18" s="49">
        <f t="shared" si="1"/>
        <v>0</v>
      </c>
      <c r="H18" s="46"/>
      <c r="I18" s="30"/>
      <c r="J18" s="31">
        <f t="shared" si="2"/>
        <v>0</v>
      </c>
      <c r="K18" s="49">
        <f>$B$18*$C$18*I18/100/2000</f>
        <v>0</v>
      </c>
      <c r="L18" s="30"/>
      <c r="M18" s="31">
        <f t="shared" si="3"/>
        <v>0</v>
      </c>
      <c r="N18" s="49">
        <f>$B$18*$C$18*L18/100/2000</f>
        <v>0</v>
      </c>
      <c r="O18" s="30"/>
      <c r="P18" s="31">
        <f t="shared" si="4"/>
        <v>0</v>
      </c>
      <c r="Q18" s="49">
        <f>$B$18*$C$18*O18/100/2000</f>
        <v>0</v>
      </c>
      <c r="R18" s="30"/>
      <c r="S18" s="31">
        <f t="shared" si="5"/>
        <v>0</v>
      </c>
      <c r="T18" s="49">
        <f>$B$18*$C$18*R18/100/2000</f>
        <v>0</v>
      </c>
      <c r="U18" s="30"/>
      <c r="V18" s="31">
        <f t="shared" si="6"/>
        <v>0</v>
      </c>
      <c r="W18" s="49">
        <f>$B$18*$C$18*U18/100/2000</f>
        <v>0</v>
      </c>
      <c r="X18" s="30"/>
      <c r="Y18" s="31">
        <f t="shared" si="7"/>
        <v>0</v>
      </c>
      <c r="Z18" s="49">
        <f>$B$18*$C$18*X18/100/2000</f>
        <v>0</v>
      </c>
      <c r="AA18" s="30"/>
      <c r="AB18" s="31">
        <f t="shared" si="8"/>
        <v>0</v>
      </c>
      <c r="AC18" s="49">
        <f>$B$18*$C$18*AA18/100/2000</f>
        <v>0</v>
      </c>
      <c r="AD18" s="30"/>
      <c r="AE18" s="31">
        <f t="shared" si="9"/>
        <v>0</v>
      </c>
      <c r="AF18" s="49">
        <f>$B$18*$C$18*AD18/100/2000</f>
        <v>0</v>
      </c>
      <c r="AG18" s="30"/>
      <c r="AH18" s="31">
        <f t="shared" si="14"/>
        <v>0</v>
      </c>
      <c r="AI18" s="49">
        <f t="shared" si="15"/>
        <v>0</v>
      </c>
      <c r="AJ18" s="30"/>
      <c r="AK18" s="31">
        <f t="shared" si="16"/>
        <v>0</v>
      </c>
      <c r="AL18" s="49">
        <f t="shared" si="17"/>
        <v>0</v>
      </c>
      <c r="AM18" s="30"/>
      <c r="AN18" s="31">
        <f t="shared" si="18"/>
        <v>0</v>
      </c>
      <c r="AO18" s="49">
        <f t="shared" si="19"/>
        <v>0</v>
      </c>
      <c r="AP18" s="30"/>
      <c r="AQ18" s="31">
        <f t="shared" si="20"/>
        <v>0</v>
      </c>
      <c r="AR18" s="49">
        <f t="shared" si="21"/>
        <v>0</v>
      </c>
      <c r="AS18" s="30"/>
      <c r="AT18" s="31">
        <f t="shared" si="10"/>
        <v>0</v>
      </c>
      <c r="AU18" s="49">
        <f t="shared" si="11"/>
        <v>0</v>
      </c>
      <c r="AV18" s="30"/>
      <c r="AW18" s="31">
        <f t="shared" si="12"/>
        <v>0</v>
      </c>
      <c r="AX18" s="115">
        <f t="shared" si="22"/>
        <v>0</v>
      </c>
      <c r="AY18" s="30"/>
      <c r="AZ18" s="31">
        <f t="shared" si="13"/>
        <v>0</v>
      </c>
      <c r="BA18" s="115">
        <f t="shared" si="23"/>
        <v>0</v>
      </c>
      <c r="BB18" s="29"/>
      <c r="BC18" s="31">
        <f t="shared" si="24"/>
        <v>0</v>
      </c>
      <c r="BD18" s="49">
        <f>B18*C18*BB18*$B8/100/2000</f>
        <v>0</v>
      </c>
    </row>
    <row r="19" spans="1:56" s="48" customFormat="1" ht="12" x14ac:dyDescent="0.2">
      <c r="A19" s="26"/>
      <c r="B19" s="27"/>
      <c r="C19" s="27"/>
      <c r="D19" s="27"/>
      <c r="E19" s="45">
        <f t="shared" si="0"/>
        <v>0</v>
      </c>
      <c r="F19" s="27"/>
      <c r="G19" s="45">
        <f t="shared" si="1"/>
        <v>0</v>
      </c>
      <c r="H19" s="46"/>
      <c r="I19" s="27"/>
      <c r="J19" s="28">
        <f t="shared" si="2"/>
        <v>0</v>
      </c>
      <c r="K19" s="45">
        <f>$B$19*$C$19*I19/100/2000</f>
        <v>0</v>
      </c>
      <c r="L19" s="27"/>
      <c r="M19" s="28">
        <f t="shared" si="3"/>
        <v>0</v>
      </c>
      <c r="N19" s="45">
        <f>$B$19*$C$19*L19/100/2000</f>
        <v>0</v>
      </c>
      <c r="O19" s="27"/>
      <c r="P19" s="28">
        <f t="shared" si="4"/>
        <v>0</v>
      </c>
      <c r="Q19" s="45">
        <f>$B$19*$C$19*O19/100/2000</f>
        <v>0</v>
      </c>
      <c r="R19" s="27"/>
      <c r="S19" s="28">
        <f t="shared" si="5"/>
        <v>0</v>
      </c>
      <c r="T19" s="45">
        <f>$B$19*$C$19*R19/100/2000</f>
        <v>0</v>
      </c>
      <c r="U19" s="27"/>
      <c r="V19" s="28">
        <f t="shared" si="6"/>
        <v>0</v>
      </c>
      <c r="W19" s="45">
        <f>$B$19*$C$19*U19/100/2000</f>
        <v>0</v>
      </c>
      <c r="X19" s="27"/>
      <c r="Y19" s="28">
        <f t="shared" si="7"/>
        <v>0</v>
      </c>
      <c r="Z19" s="45">
        <f>$B$19*$C$19*X19/100/2000</f>
        <v>0</v>
      </c>
      <c r="AA19" s="27"/>
      <c r="AB19" s="28">
        <f t="shared" si="8"/>
        <v>0</v>
      </c>
      <c r="AC19" s="45">
        <f>$B$19*$C$19*AA19/100/2000</f>
        <v>0</v>
      </c>
      <c r="AD19" s="27"/>
      <c r="AE19" s="28">
        <f t="shared" si="9"/>
        <v>0</v>
      </c>
      <c r="AF19" s="45">
        <f>$B$19*$C$19*AD19/100/2000</f>
        <v>0</v>
      </c>
      <c r="AG19" s="27"/>
      <c r="AH19" s="28">
        <f t="shared" si="14"/>
        <v>0</v>
      </c>
      <c r="AI19" s="45">
        <f t="shared" si="15"/>
        <v>0</v>
      </c>
      <c r="AJ19" s="27"/>
      <c r="AK19" s="28">
        <f t="shared" si="16"/>
        <v>0</v>
      </c>
      <c r="AL19" s="45">
        <f t="shared" si="17"/>
        <v>0</v>
      </c>
      <c r="AM19" s="27"/>
      <c r="AN19" s="28">
        <f t="shared" si="18"/>
        <v>0</v>
      </c>
      <c r="AO19" s="45">
        <f t="shared" si="19"/>
        <v>0</v>
      </c>
      <c r="AP19" s="27"/>
      <c r="AQ19" s="28">
        <f t="shared" si="20"/>
        <v>0</v>
      </c>
      <c r="AR19" s="45">
        <f t="shared" si="21"/>
        <v>0</v>
      </c>
      <c r="AS19" s="27"/>
      <c r="AT19" s="28">
        <f t="shared" si="10"/>
        <v>0</v>
      </c>
      <c r="AU19" s="45">
        <f t="shared" si="11"/>
        <v>0</v>
      </c>
      <c r="AV19" s="27"/>
      <c r="AW19" s="28">
        <f t="shared" si="12"/>
        <v>0</v>
      </c>
      <c r="AX19" s="45">
        <f t="shared" si="22"/>
        <v>0</v>
      </c>
      <c r="AY19" s="27"/>
      <c r="AZ19" s="28">
        <f t="shared" si="13"/>
        <v>0</v>
      </c>
      <c r="BA19" s="45">
        <f t="shared" si="23"/>
        <v>0</v>
      </c>
      <c r="BB19" s="26"/>
      <c r="BC19" s="28">
        <f t="shared" si="24"/>
        <v>0</v>
      </c>
      <c r="BD19" s="45">
        <f>B19*C19*BB19*$B8/100/2000</f>
        <v>0</v>
      </c>
    </row>
    <row r="20" spans="1:56" s="50" customFormat="1" ht="12" x14ac:dyDescent="0.2">
      <c r="A20" s="29"/>
      <c r="B20" s="30"/>
      <c r="C20" s="30"/>
      <c r="D20" s="30"/>
      <c r="E20" s="49">
        <f t="shared" si="0"/>
        <v>0</v>
      </c>
      <c r="F20" s="30"/>
      <c r="G20" s="49">
        <f t="shared" si="1"/>
        <v>0</v>
      </c>
      <c r="H20" s="51"/>
      <c r="I20" s="30"/>
      <c r="J20" s="31">
        <f t="shared" si="2"/>
        <v>0</v>
      </c>
      <c r="K20" s="49">
        <f>$B$20*$C$20*I20/100/2000</f>
        <v>0</v>
      </c>
      <c r="L20" s="30"/>
      <c r="M20" s="31">
        <f t="shared" si="3"/>
        <v>0</v>
      </c>
      <c r="N20" s="49">
        <f>$B$20*$C$20*L20/100/2000</f>
        <v>0</v>
      </c>
      <c r="O20" s="30"/>
      <c r="P20" s="31">
        <f t="shared" si="4"/>
        <v>0</v>
      </c>
      <c r="Q20" s="49">
        <f>$B$20*$C$20*O20/100/2000</f>
        <v>0</v>
      </c>
      <c r="R20" s="30"/>
      <c r="S20" s="31">
        <f t="shared" si="5"/>
        <v>0</v>
      </c>
      <c r="T20" s="49">
        <f>$B$20*$C$20*R20/100/2000</f>
        <v>0</v>
      </c>
      <c r="U20" s="30"/>
      <c r="V20" s="31">
        <f t="shared" si="6"/>
        <v>0</v>
      </c>
      <c r="W20" s="49">
        <f>$B$20*$C$20*U20/100/2000</f>
        <v>0</v>
      </c>
      <c r="X20" s="30"/>
      <c r="Y20" s="31">
        <f t="shared" si="7"/>
        <v>0</v>
      </c>
      <c r="Z20" s="49">
        <f>$B$20*$C$20*X20/100/2000</f>
        <v>0</v>
      </c>
      <c r="AA20" s="30"/>
      <c r="AB20" s="31">
        <f t="shared" si="8"/>
        <v>0</v>
      </c>
      <c r="AC20" s="49">
        <f>$B$20*$C$20*AA20/100/2000</f>
        <v>0</v>
      </c>
      <c r="AD20" s="30"/>
      <c r="AE20" s="31">
        <f t="shared" si="9"/>
        <v>0</v>
      </c>
      <c r="AF20" s="49">
        <f>$B$20*$C$20*AD20/100/2000</f>
        <v>0</v>
      </c>
      <c r="AG20" s="30"/>
      <c r="AH20" s="31">
        <f t="shared" si="14"/>
        <v>0</v>
      </c>
      <c r="AI20" s="49">
        <f t="shared" si="15"/>
        <v>0</v>
      </c>
      <c r="AJ20" s="30"/>
      <c r="AK20" s="31">
        <f t="shared" si="16"/>
        <v>0</v>
      </c>
      <c r="AL20" s="49">
        <f t="shared" si="17"/>
        <v>0</v>
      </c>
      <c r="AM20" s="30"/>
      <c r="AN20" s="31">
        <f t="shared" si="18"/>
        <v>0</v>
      </c>
      <c r="AO20" s="49">
        <f t="shared" si="19"/>
        <v>0</v>
      </c>
      <c r="AP20" s="30"/>
      <c r="AQ20" s="31">
        <f t="shared" si="20"/>
        <v>0</v>
      </c>
      <c r="AR20" s="49">
        <f t="shared" si="21"/>
        <v>0</v>
      </c>
      <c r="AS20" s="30"/>
      <c r="AT20" s="31">
        <f t="shared" si="10"/>
        <v>0</v>
      </c>
      <c r="AU20" s="49">
        <f t="shared" si="11"/>
        <v>0</v>
      </c>
      <c r="AV20" s="30"/>
      <c r="AW20" s="31">
        <f t="shared" si="12"/>
        <v>0</v>
      </c>
      <c r="AX20" s="115">
        <f t="shared" si="22"/>
        <v>0</v>
      </c>
      <c r="AY20" s="30"/>
      <c r="AZ20" s="31">
        <f t="shared" si="13"/>
        <v>0</v>
      </c>
      <c r="BA20" s="115">
        <f t="shared" si="23"/>
        <v>0</v>
      </c>
      <c r="BB20" s="29"/>
      <c r="BC20" s="31">
        <f t="shared" si="24"/>
        <v>0</v>
      </c>
      <c r="BD20" s="49">
        <f>B20*C20*BB20*$B8/100/2000</f>
        <v>0</v>
      </c>
    </row>
    <row r="21" spans="1:56" s="52" customFormat="1" ht="12" x14ac:dyDescent="0.2">
      <c r="A21" s="26"/>
      <c r="B21" s="27"/>
      <c r="C21" s="27"/>
      <c r="D21" s="27"/>
      <c r="E21" s="45">
        <f t="shared" si="0"/>
        <v>0</v>
      </c>
      <c r="F21" s="27"/>
      <c r="G21" s="45">
        <f t="shared" si="1"/>
        <v>0</v>
      </c>
      <c r="H21" s="51"/>
      <c r="I21" s="27"/>
      <c r="J21" s="28">
        <f t="shared" si="2"/>
        <v>0</v>
      </c>
      <c r="K21" s="45">
        <f>$B$21*$C$21*I21/100/2000</f>
        <v>0</v>
      </c>
      <c r="L21" s="27"/>
      <c r="M21" s="28">
        <f t="shared" si="3"/>
        <v>0</v>
      </c>
      <c r="N21" s="45">
        <f>$B$21*$C$21*L21/100/2000</f>
        <v>0</v>
      </c>
      <c r="O21" s="27"/>
      <c r="P21" s="28">
        <f t="shared" si="4"/>
        <v>0</v>
      </c>
      <c r="Q21" s="45">
        <f>$B$21*$C$21*O21/100/2000</f>
        <v>0</v>
      </c>
      <c r="R21" s="27"/>
      <c r="S21" s="28">
        <f t="shared" si="5"/>
        <v>0</v>
      </c>
      <c r="T21" s="45">
        <f>$B$21*$C$21*R21/100/2000</f>
        <v>0</v>
      </c>
      <c r="U21" s="27"/>
      <c r="V21" s="28">
        <f t="shared" si="6"/>
        <v>0</v>
      </c>
      <c r="W21" s="45">
        <f>$B$21*$C$21*U21/100/2000</f>
        <v>0</v>
      </c>
      <c r="X21" s="27"/>
      <c r="Y21" s="28">
        <f t="shared" si="7"/>
        <v>0</v>
      </c>
      <c r="Z21" s="45">
        <f>$B$21*$C$21*X21/100/2000</f>
        <v>0</v>
      </c>
      <c r="AA21" s="27"/>
      <c r="AB21" s="28">
        <f t="shared" si="8"/>
        <v>0</v>
      </c>
      <c r="AC21" s="45">
        <f>$B$21*$C$21*AA21/100/2000</f>
        <v>0</v>
      </c>
      <c r="AD21" s="27"/>
      <c r="AE21" s="28">
        <f t="shared" si="9"/>
        <v>0</v>
      </c>
      <c r="AF21" s="45">
        <f>$B$21*$C$21*AD21/100/2000</f>
        <v>0</v>
      </c>
      <c r="AG21" s="27"/>
      <c r="AH21" s="28">
        <f t="shared" si="14"/>
        <v>0</v>
      </c>
      <c r="AI21" s="45">
        <f t="shared" si="15"/>
        <v>0</v>
      </c>
      <c r="AJ21" s="27"/>
      <c r="AK21" s="28">
        <f t="shared" si="16"/>
        <v>0</v>
      </c>
      <c r="AL21" s="45">
        <f t="shared" si="17"/>
        <v>0</v>
      </c>
      <c r="AM21" s="27"/>
      <c r="AN21" s="28">
        <f t="shared" si="18"/>
        <v>0</v>
      </c>
      <c r="AO21" s="45">
        <f t="shared" si="19"/>
        <v>0</v>
      </c>
      <c r="AP21" s="27"/>
      <c r="AQ21" s="28">
        <f t="shared" si="20"/>
        <v>0</v>
      </c>
      <c r="AR21" s="45">
        <f t="shared" si="21"/>
        <v>0</v>
      </c>
      <c r="AS21" s="27"/>
      <c r="AT21" s="28">
        <f t="shared" si="10"/>
        <v>0</v>
      </c>
      <c r="AU21" s="45">
        <f t="shared" si="11"/>
        <v>0</v>
      </c>
      <c r="AV21" s="27"/>
      <c r="AW21" s="28">
        <f t="shared" si="12"/>
        <v>0</v>
      </c>
      <c r="AX21" s="45">
        <f t="shared" si="22"/>
        <v>0</v>
      </c>
      <c r="AY21" s="27"/>
      <c r="AZ21" s="28">
        <f t="shared" si="13"/>
        <v>0</v>
      </c>
      <c r="BA21" s="45">
        <f t="shared" si="23"/>
        <v>0</v>
      </c>
      <c r="BB21" s="26"/>
      <c r="BC21" s="28">
        <f t="shared" si="24"/>
        <v>0</v>
      </c>
      <c r="BD21" s="45">
        <f>B21*C21*BB21*$B8/100/2000</f>
        <v>0</v>
      </c>
    </row>
    <row r="22" spans="1:56" s="53" customFormat="1" ht="12" x14ac:dyDescent="0.2">
      <c r="A22" s="29"/>
      <c r="B22" s="30"/>
      <c r="C22" s="30"/>
      <c r="D22" s="30"/>
      <c r="E22" s="49">
        <f t="shared" si="0"/>
        <v>0</v>
      </c>
      <c r="F22" s="30"/>
      <c r="G22" s="49">
        <f t="shared" si="1"/>
        <v>0</v>
      </c>
      <c r="H22" s="51"/>
      <c r="I22" s="30"/>
      <c r="J22" s="31">
        <f t="shared" si="2"/>
        <v>0</v>
      </c>
      <c r="K22" s="49">
        <f>$B$22*$C$22*I22/100/2000</f>
        <v>0</v>
      </c>
      <c r="L22" s="30"/>
      <c r="M22" s="31">
        <f t="shared" si="3"/>
        <v>0</v>
      </c>
      <c r="N22" s="49">
        <f>$B$22*$C$22*L22/100/2000</f>
        <v>0</v>
      </c>
      <c r="O22" s="30"/>
      <c r="P22" s="31">
        <f t="shared" si="4"/>
        <v>0</v>
      </c>
      <c r="Q22" s="49">
        <f>$B$22*$C$22*O22/100/2000</f>
        <v>0</v>
      </c>
      <c r="R22" s="30"/>
      <c r="S22" s="31">
        <f t="shared" si="5"/>
        <v>0</v>
      </c>
      <c r="T22" s="49">
        <f>$B$22*$C$22*R22/100/2000</f>
        <v>0</v>
      </c>
      <c r="U22" s="30"/>
      <c r="V22" s="31">
        <f t="shared" si="6"/>
        <v>0</v>
      </c>
      <c r="W22" s="49">
        <f>$B$22*$C$22*U22/100/2000</f>
        <v>0</v>
      </c>
      <c r="X22" s="30"/>
      <c r="Y22" s="31">
        <f t="shared" si="7"/>
        <v>0</v>
      </c>
      <c r="Z22" s="49">
        <f>$B$22*$C$22*X22/100/2000</f>
        <v>0</v>
      </c>
      <c r="AA22" s="30"/>
      <c r="AB22" s="31">
        <f t="shared" si="8"/>
        <v>0</v>
      </c>
      <c r="AC22" s="49">
        <f>$B$22*$C$22*AA22/100/2000</f>
        <v>0</v>
      </c>
      <c r="AD22" s="30"/>
      <c r="AE22" s="31">
        <f t="shared" si="9"/>
        <v>0</v>
      </c>
      <c r="AF22" s="49">
        <f>$B$22*$C$22*AD22/100/2000</f>
        <v>0</v>
      </c>
      <c r="AG22" s="30"/>
      <c r="AH22" s="31">
        <f t="shared" si="14"/>
        <v>0</v>
      </c>
      <c r="AI22" s="49">
        <f t="shared" si="15"/>
        <v>0</v>
      </c>
      <c r="AJ22" s="30"/>
      <c r="AK22" s="31">
        <f t="shared" si="16"/>
        <v>0</v>
      </c>
      <c r="AL22" s="49">
        <f t="shared" si="17"/>
        <v>0</v>
      </c>
      <c r="AM22" s="30"/>
      <c r="AN22" s="31">
        <f t="shared" si="18"/>
        <v>0</v>
      </c>
      <c r="AO22" s="49">
        <f t="shared" si="19"/>
        <v>0</v>
      </c>
      <c r="AP22" s="30"/>
      <c r="AQ22" s="31">
        <f t="shared" si="20"/>
        <v>0</v>
      </c>
      <c r="AR22" s="49">
        <f t="shared" si="21"/>
        <v>0</v>
      </c>
      <c r="AS22" s="30"/>
      <c r="AT22" s="31">
        <f t="shared" si="10"/>
        <v>0</v>
      </c>
      <c r="AU22" s="49">
        <f t="shared" si="11"/>
        <v>0</v>
      </c>
      <c r="AV22" s="30"/>
      <c r="AW22" s="31">
        <f t="shared" si="12"/>
        <v>0</v>
      </c>
      <c r="AX22" s="115">
        <f t="shared" si="22"/>
        <v>0</v>
      </c>
      <c r="AY22" s="30"/>
      <c r="AZ22" s="31">
        <f t="shared" si="13"/>
        <v>0</v>
      </c>
      <c r="BA22" s="115">
        <f t="shared" si="23"/>
        <v>0</v>
      </c>
      <c r="BB22" s="29"/>
      <c r="BC22" s="31">
        <f t="shared" si="24"/>
        <v>0</v>
      </c>
      <c r="BD22" s="49">
        <f>B22*C22*BB22*$B8/100/2000</f>
        <v>0</v>
      </c>
    </row>
    <row r="23" spans="1:56" s="52" customFormat="1" ht="12" x14ac:dyDescent="0.2">
      <c r="A23" s="26"/>
      <c r="B23" s="27"/>
      <c r="C23" s="27"/>
      <c r="D23" s="27"/>
      <c r="E23" s="45">
        <f t="shared" si="0"/>
        <v>0</v>
      </c>
      <c r="F23" s="27"/>
      <c r="G23" s="45">
        <f t="shared" si="1"/>
        <v>0</v>
      </c>
      <c r="H23" s="51"/>
      <c r="I23" s="27"/>
      <c r="J23" s="28">
        <f t="shared" si="2"/>
        <v>0</v>
      </c>
      <c r="K23" s="45">
        <f>$B$23*$C$23*I23/100/2000</f>
        <v>0</v>
      </c>
      <c r="L23" s="27"/>
      <c r="M23" s="28">
        <f t="shared" si="3"/>
        <v>0</v>
      </c>
      <c r="N23" s="45">
        <f>$B$23*$C$23*L23/100/2000</f>
        <v>0</v>
      </c>
      <c r="O23" s="27"/>
      <c r="P23" s="28">
        <f t="shared" si="4"/>
        <v>0</v>
      </c>
      <c r="Q23" s="45">
        <f>$B$23*$C$23*O23/100/2000</f>
        <v>0</v>
      </c>
      <c r="R23" s="27"/>
      <c r="S23" s="28">
        <f t="shared" si="5"/>
        <v>0</v>
      </c>
      <c r="T23" s="45">
        <f>$B$23*$C$23*R23/100/2000</f>
        <v>0</v>
      </c>
      <c r="U23" s="27"/>
      <c r="V23" s="28">
        <f t="shared" si="6"/>
        <v>0</v>
      </c>
      <c r="W23" s="45">
        <f>$B$23*$C$23*U23/100/2000</f>
        <v>0</v>
      </c>
      <c r="X23" s="27"/>
      <c r="Y23" s="28">
        <f t="shared" si="7"/>
        <v>0</v>
      </c>
      <c r="Z23" s="45">
        <f>$B$23*$C$23*X23/100/2000</f>
        <v>0</v>
      </c>
      <c r="AA23" s="27"/>
      <c r="AB23" s="28">
        <f t="shared" si="8"/>
        <v>0</v>
      </c>
      <c r="AC23" s="45">
        <f>$B$23*$C$23*AA23/100/2000</f>
        <v>0</v>
      </c>
      <c r="AD23" s="27"/>
      <c r="AE23" s="28">
        <f t="shared" si="9"/>
        <v>0</v>
      </c>
      <c r="AF23" s="45">
        <f>$B$23*$C$23*AD23/100/2000</f>
        <v>0</v>
      </c>
      <c r="AG23" s="27"/>
      <c r="AH23" s="28">
        <f t="shared" si="14"/>
        <v>0</v>
      </c>
      <c r="AI23" s="45">
        <f t="shared" si="15"/>
        <v>0</v>
      </c>
      <c r="AJ23" s="27"/>
      <c r="AK23" s="28">
        <f t="shared" si="16"/>
        <v>0</v>
      </c>
      <c r="AL23" s="45">
        <f t="shared" si="17"/>
        <v>0</v>
      </c>
      <c r="AM23" s="27"/>
      <c r="AN23" s="28">
        <f t="shared" si="18"/>
        <v>0</v>
      </c>
      <c r="AO23" s="45">
        <f t="shared" si="19"/>
        <v>0</v>
      </c>
      <c r="AP23" s="27"/>
      <c r="AQ23" s="28">
        <f t="shared" si="20"/>
        <v>0</v>
      </c>
      <c r="AR23" s="45">
        <f t="shared" si="21"/>
        <v>0</v>
      </c>
      <c r="AS23" s="27"/>
      <c r="AT23" s="28">
        <f t="shared" si="10"/>
        <v>0</v>
      </c>
      <c r="AU23" s="45">
        <f t="shared" si="11"/>
        <v>0</v>
      </c>
      <c r="AV23" s="27"/>
      <c r="AW23" s="28">
        <f t="shared" si="12"/>
        <v>0</v>
      </c>
      <c r="AX23" s="45">
        <f t="shared" si="22"/>
        <v>0</v>
      </c>
      <c r="AY23" s="27"/>
      <c r="AZ23" s="28">
        <f t="shared" si="13"/>
        <v>0</v>
      </c>
      <c r="BA23" s="45">
        <f t="shared" si="23"/>
        <v>0</v>
      </c>
      <c r="BB23" s="26"/>
      <c r="BC23" s="28">
        <f t="shared" si="24"/>
        <v>0</v>
      </c>
      <c r="BD23" s="45">
        <f>B23*C23*BB23*$B8/100/2000</f>
        <v>0</v>
      </c>
    </row>
    <row r="24" spans="1:56" s="53" customFormat="1" ht="12" x14ac:dyDescent="0.2">
      <c r="A24" s="29"/>
      <c r="B24" s="30"/>
      <c r="C24" s="30"/>
      <c r="D24" s="30"/>
      <c r="E24" s="49">
        <f t="shared" si="0"/>
        <v>0</v>
      </c>
      <c r="F24" s="30"/>
      <c r="G24" s="49">
        <f t="shared" si="1"/>
        <v>0</v>
      </c>
      <c r="H24" s="51"/>
      <c r="I24" s="30"/>
      <c r="J24" s="31">
        <f t="shared" si="2"/>
        <v>0</v>
      </c>
      <c r="K24" s="49">
        <f>$B$24*$C$24*I24/100/2000</f>
        <v>0</v>
      </c>
      <c r="L24" s="30"/>
      <c r="M24" s="31">
        <f t="shared" si="3"/>
        <v>0</v>
      </c>
      <c r="N24" s="49">
        <f>$B$24*$C$24*L24/100/2000</f>
        <v>0</v>
      </c>
      <c r="O24" s="30"/>
      <c r="P24" s="31">
        <f t="shared" si="4"/>
        <v>0</v>
      </c>
      <c r="Q24" s="49">
        <f>$B$24*$C$24*O24/100/2000</f>
        <v>0</v>
      </c>
      <c r="R24" s="30"/>
      <c r="S24" s="31">
        <f t="shared" si="5"/>
        <v>0</v>
      </c>
      <c r="T24" s="49">
        <f>$B$24*$C$24*R24/100/2000</f>
        <v>0</v>
      </c>
      <c r="U24" s="30"/>
      <c r="V24" s="31">
        <f t="shared" si="6"/>
        <v>0</v>
      </c>
      <c r="W24" s="49">
        <f>$B$24*$C$24*U24/100/2000</f>
        <v>0</v>
      </c>
      <c r="X24" s="30"/>
      <c r="Y24" s="31">
        <f t="shared" si="7"/>
        <v>0</v>
      </c>
      <c r="Z24" s="49">
        <f>$B$24*$C$24*X24/100/2000</f>
        <v>0</v>
      </c>
      <c r="AA24" s="30"/>
      <c r="AB24" s="31">
        <f t="shared" si="8"/>
        <v>0</v>
      </c>
      <c r="AC24" s="49">
        <f>$B$24*$C$24*AA24/100/2000</f>
        <v>0</v>
      </c>
      <c r="AD24" s="30"/>
      <c r="AE24" s="31">
        <f t="shared" si="9"/>
        <v>0</v>
      </c>
      <c r="AF24" s="49">
        <f>$B$24*$C$24*AD24/100/2000</f>
        <v>0</v>
      </c>
      <c r="AG24" s="30"/>
      <c r="AH24" s="31">
        <f t="shared" si="14"/>
        <v>0</v>
      </c>
      <c r="AI24" s="49">
        <f t="shared" si="15"/>
        <v>0</v>
      </c>
      <c r="AJ24" s="30"/>
      <c r="AK24" s="31">
        <f t="shared" si="16"/>
        <v>0</v>
      </c>
      <c r="AL24" s="49">
        <f t="shared" si="17"/>
        <v>0</v>
      </c>
      <c r="AM24" s="30"/>
      <c r="AN24" s="31">
        <f t="shared" si="18"/>
        <v>0</v>
      </c>
      <c r="AO24" s="49">
        <f t="shared" si="19"/>
        <v>0</v>
      </c>
      <c r="AP24" s="30"/>
      <c r="AQ24" s="31">
        <f t="shared" si="20"/>
        <v>0</v>
      </c>
      <c r="AR24" s="49">
        <f t="shared" si="21"/>
        <v>0</v>
      </c>
      <c r="AS24" s="30"/>
      <c r="AT24" s="31">
        <f t="shared" si="10"/>
        <v>0</v>
      </c>
      <c r="AU24" s="49">
        <f t="shared" si="11"/>
        <v>0</v>
      </c>
      <c r="AV24" s="30"/>
      <c r="AW24" s="31">
        <f t="shared" si="12"/>
        <v>0</v>
      </c>
      <c r="AX24" s="115">
        <f t="shared" si="22"/>
        <v>0</v>
      </c>
      <c r="AY24" s="30"/>
      <c r="AZ24" s="31">
        <f t="shared" si="13"/>
        <v>0</v>
      </c>
      <c r="BA24" s="115">
        <f t="shared" si="23"/>
        <v>0</v>
      </c>
      <c r="BB24" s="29"/>
      <c r="BC24" s="31">
        <f t="shared" si="24"/>
        <v>0</v>
      </c>
      <c r="BD24" s="49">
        <f>B24*C24*BB24*$B8/100/2000</f>
        <v>0</v>
      </c>
    </row>
    <row r="25" spans="1:56" s="52" customFormat="1" ht="12" x14ac:dyDescent="0.2">
      <c r="A25" s="26"/>
      <c r="B25" s="27"/>
      <c r="C25" s="27"/>
      <c r="D25" s="27"/>
      <c r="E25" s="45">
        <f t="shared" si="0"/>
        <v>0</v>
      </c>
      <c r="F25" s="27"/>
      <c r="G25" s="45">
        <f t="shared" si="1"/>
        <v>0</v>
      </c>
      <c r="H25" s="51"/>
      <c r="I25" s="27"/>
      <c r="J25" s="28">
        <f t="shared" si="2"/>
        <v>0</v>
      </c>
      <c r="K25" s="45">
        <f>$B$25*$C$25*I25/100/2000</f>
        <v>0</v>
      </c>
      <c r="L25" s="27"/>
      <c r="M25" s="28">
        <f t="shared" si="3"/>
        <v>0</v>
      </c>
      <c r="N25" s="45">
        <f>$B$25*$C$25*L25/100/2000</f>
        <v>0</v>
      </c>
      <c r="O25" s="27"/>
      <c r="P25" s="28">
        <f t="shared" si="4"/>
        <v>0</v>
      </c>
      <c r="Q25" s="45">
        <f>$B$25*$C$25*O25/100/2000</f>
        <v>0</v>
      </c>
      <c r="R25" s="27"/>
      <c r="S25" s="28">
        <f t="shared" si="5"/>
        <v>0</v>
      </c>
      <c r="T25" s="45">
        <f>$B$25*$C$25*R25/100/2000</f>
        <v>0</v>
      </c>
      <c r="U25" s="27"/>
      <c r="V25" s="28">
        <f t="shared" si="6"/>
        <v>0</v>
      </c>
      <c r="W25" s="45">
        <f>$B$25*$C$25*U25/100/2000</f>
        <v>0</v>
      </c>
      <c r="X25" s="27"/>
      <c r="Y25" s="28">
        <f t="shared" si="7"/>
        <v>0</v>
      </c>
      <c r="Z25" s="45">
        <f>$B$25*$C$25*X25/100/2000</f>
        <v>0</v>
      </c>
      <c r="AA25" s="27"/>
      <c r="AB25" s="28">
        <f t="shared" si="8"/>
        <v>0</v>
      </c>
      <c r="AC25" s="45">
        <f>$B$25*$C$25*AA25/100/2000</f>
        <v>0</v>
      </c>
      <c r="AD25" s="27"/>
      <c r="AE25" s="28">
        <f t="shared" si="9"/>
        <v>0</v>
      </c>
      <c r="AF25" s="45">
        <f>$B$25*$C$25*AD25/100/2000</f>
        <v>0</v>
      </c>
      <c r="AG25" s="27"/>
      <c r="AH25" s="28">
        <f t="shared" si="14"/>
        <v>0</v>
      </c>
      <c r="AI25" s="45">
        <f t="shared" si="15"/>
        <v>0</v>
      </c>
      <c r="AJ25" s="27"/>
      <c r="AK25" s="28">
        <f t="shared" si="16"/>
        <v>0</v>
      </c>
      <c r="AL25" s="45">
        <f t="shared" si="17"/>
        <v>0</v>
      </c>
      <c r="AM25" s="27"/>
      <c r="AN25" s="54">
        <f t="shared" si="18"/>
        <v>0</v>
      </c>
      <c r="AO25" s="45">
        <f t="shared" si="19"/>
        <v>0</v>
      </c>
      <c r="AP25" s="27"/>
      <c r="AQ25" s="28">
        <f t="shared" si="20"/>
        <v>0</v>
      </c>
      <c r="AR25" s="45">
        <f t="shared" si="21"/>
        <v>0</v>
      </c>
      <c r="AS25" s="27"/>
      <c r="AT25" s="28">
        <f t="shared" si="10"/>
        <v>0</v>
      </c>
      <c r="AU25" s="45">
        <f t="shared" si="11"/>
        <v>0</v>
      </c>
      <c r="AV25" s="27"/>
      <c r="AW25" s="28">
        <f t="shared" si="12"/>
        <v>0</v>
      </c>
      <c r="AX25" s="45">
        <f t="shared" si="22"/>
        <v>0</v>
      </c>
      <c r="AY25" s="27"/>
      <c r="AZ25" s="28">
        <f t="shared" si="13"/>
        <v>0</v>
      </c>
      <c r="BA25" s="45">
        <f t="shared" si="23"/>
        <v>0</v>
      </c>
      <c r="BB25" s="26"/>
      <c r="BC25" s="28">
        <f t="shared" si="24"/>
        <v>0</v>
      </c>
      <c r="BD25" s="45">
        <f>B25*C25*BB25*$B8/100/2000</f>
        <v>0</v>
      </c>
    </row>
    <row r="26" spans="1:56" s="53" customFormat="1" ht="12" x14ac:dyDescent="0.2">
      <c r="A26" s="29"/>
      <c r="B26" s="30"/>
      <c r="C26" s="30"/>
      <c r="D26" s="30"/>
      <c r="E26" s="49">
        <f t="shared" si="0"/>
        <v>0</v>
      </c>
      <c r="F26" s="30"/>
      <c r="G26" s="49">
        <f t="shared" si="1"/>
        <v>0</v>
      </c>
      <c r="H26" s="51"/>
      <c r="I26" s="30"/>
      <c r="J26" s="31">
        <f t="shared" si="2"/>
        <v>0</v>
      </c>
      <c r="K26" s="49">
        <f>$B$26*$C$26*I26/100/2000</f>
        <v>0</v>
      </c>
      <c r="L26" s="30"/>
      <c r="M26" s="31">
        <f t="shared" si="3"/>
        <v>0</v>
      </c>
      <c r="N26" s="49">
        <f>$B$26*$C$26*L26/100/2000</f>
        <v>0</v>
      </c>
      <c r="O26" s="30"/>
      <c r="P26" s="31">
        <f t="shared" si="4"/>
        <v>0</v>
      </c>
      <c r="Q26" s="49">
        <f>$B$26*$C$26*O26/100/2000</f>
        <v>0</v>
      </c>
      <c r="R26" s="30"/>
      <c r="S26" s="31">
        <f t="shared" si="5"/>
        <v>0</v>
      </c>
      <c r="T26" s="49">
        <f>$B$26*$C$26*R26/100/2000</f>
        <v>0</v>
      </c>
      <c r="U26" s="30"/>
      <c r="V26" s="31">
        <f t="shared" si="6"/>
        <v>0</v>
      </c>
      <c r="W26" s="49">
        <f>$B$26*$C$26*U26/100/2000</f>
        <v>0</v>
      </c>
      <c r="X26" s="30"/>
      <c r="Y26" s="31">
        <f t="shared" si="7"/>
        <v>0</v>
      </c>
      <c r="Z26" s="49">
        <f>$B$26*$C$26*X26/100/2000</f>
        <v>0</v>
      </c>
      <c r="AA26" s="30"/>
      <c r="AB26" s="31">
        <f t="shared" si="8"/>
        <v>0</v>
      </c>
      <c r="AC26" s="49">
        <f>$B$26*$C$26*AA26/100/2000</f>
        <v>0</v>
      </c>
      <c r="AD26" s="30"/>
      <c r="AE26" s="31">
        <f t="shared" si="9"/>
        <v>0</v>
      </c>
      <c r="AF26" s="49">
        <f>$B$26*$C$26*AD26/100/2000</f>
        <v>0</v>
      </c>
      <c r="AG26" s="30"/>
      <c r="AH26" s="31">
        <f t="shared" si="14"/>
        <v>0</v>
      </c>
      <c r="AI26" s="49">
        <f t="shared" si="15"/>
        <v>0</v>
      </c>
      <c r="AJ26" s="30"/>
      <c r="AK26" s="31">
        <f t="shared" si="16"/>
        <v>0</v>
      </c>
      <c r="AL26" s="49">
        <f t="shared" si="17"/>
        <v>0</v>
      </c>
      <c r="AM26" s="30"/>
      <c r="AN26" s="31">
        <f t="shared" si="18"/>
        <v>0</v>
      </c>
      <c r="AO26" s="49">
        <f t="shared" si="19"/>
        <v>0</v>
      </c>
      <c r="AP26" s="30"/>
      <c r="AQ26" s="31">
        <f t="shared" si="20"/>
        <v>0</v>
      </c>
      <c r="AR26" s="49">
        <f t="shared" si="21"/>
        <v>0</v>
      </c>
      <c r="AS26" s="30"/>
      <c r="AT26" s="31">
        <f t="shared" si="10"/>
        <v>0</v>
      </c>
      <c r="AU26" s="49">
        <f t="shared" si="11"/>
        <v>0</v>
      </c>
      <c r="AV26" s="30"/>
      <c r="AW26" s="31">
        <f t="shared" si="12"/>
        <v>0</v>
      </c>
      <c r="AX26" s="115">
        <f t="shared" si="22"/>
        <v>0</v>
      </c>
      <c r="AY26" s="30"/>
      <c r="AZ26" s="31">
        <f t="shared" si="13"/>
        <v>0</v>
      </c>
      <c r="BA26" s="115">
        <f t="shared" si="23"/>
        <v>0</v>
      </c>
      <c r="BB26" s="29"/>
      <c r="BC26" s="31">
        <f t="shared" si="24"/>
        <v>0</v>
      </c>
      <c r="BD26" s="49">
        <f>B26*C26*BB26*$B8/100/2000</f>
        <v>0</v>
      </c>
    </row>
    <row r="27" spans="1:56" s="52" customFormat="1" ht="12" x14ac:dyDescent="0.2">
      <c r="A27" s="26"/>
      <c r="B27" s="27"/>
      <c r="C27" s="27"/>
      <c r="D27" s="27"/>
      <c r="E27" s="45">
        <f t="shared" si="0"/>
        <v>0</v>
      </c>
      <c r="F27" s="27"/>
      <c r="G27" s="45">
        <f t="shared" si="1"/>
        <v>0</v>
      </c>
      <c r="H27" s="51"/>
      <c r="I27" s="27"/>
      <c r="J27" s="28">
        <f t="shared" si="2"/>
        <v>0</v>
      </c>
      <c r="K27" s="45">
        <f>$B$27*$C$27*I27/100/2000</f>
        <v>0</v>
      </c>
      <c r="L27" s="27"/>
      <c r="M27" s="28">
        <f t="shared" si="3"/>
        <v>0</v>
      </c>
      <c r="N27" s="45">
        <f>$B$27*$C$27*L27/100/2000</f>
        <v>0</v>
      </c>
      <c r="O27" s="27"/>
      <c r="P27" s="28">
        <f t="shared" si="4"/>
        <v>0</v>
      </c>
      <c r="Q27" s="45">
        <f>$B$27*$C$27*O27/100/2000</f>
        <v>0</v>
      </c>
      <c r="R27" s="27"/>
      <c r="S27" s="28">
        <f t="shared" si="5"/>
        <v>0</v>
      </c>
      <c r="T27" s="45">
        <f>$B$27*$C$27*R27/100/2000</f>
        <v>0</v>
      </c>
      <c r="U27" s="27"/>
      <c r="V27" s="28">
        <f t="shared" si="6"/>
        <v>0</v>
      </c>
      <c r="W27" s="45">
        <f>$B$27*$C$27*U27/100/2000</f>
        <v>0</v>
      </c>
      <c r="X27" s="27"/>
      <c r="Y27" s="28">
        <f t="shared" si="7"/>
        <v>0</v>
      </c>
      <c r="Z27" s="45">
        <f>$B$27*$C$27*X27/100/2000</f>
        <v>0</v>
      </c>
      <c r="AA27" s="27"/>
      <c r="AB27" s="28">
        <f t="shared" si="8"/>
        <v>0</v>
      </c>
      <c r="AC27" s="45">
        <f>$B$27*$C$27*AA27/100/2000</f>
        <v>0</v>
      </c>
      <c r="AD27" s="27"/>
      <c r="AE27" s="28">
        <f t="shared" si="9"/>
        <v>0</v>
      </c>
      <c r="AF27" s="45">
        <f>$B$27*$C$27*AD27/100/2000</f>
        <v>0</v>
      </c>
      <c r="AG27" s="27"/>
      <c r="AH27" s="28">
        <f t="shared" si="14"/>
        <v>0</v>
      </c>
      <c r="AI27" s="45">
        <f t="shared" si="15"/>
        <v>0</v>
      </c>
      <c r="AJ27" s="27"/>
      <c r="AK27" s="28">
        <f t="shared" si="16"/>
        <v>0</v>
      </c>
      <c r="AL27" s="45">
        <f t="shared" si="17"/>
        <v>0</v>
      </c>
      <c r="AM27" s="27"/>
      <c r="AN27" s="54">
        <f t="shared" si="18"/>
        <v>0</v>
      </c>
      <c r="AO27" s="45">
        <f t="shared" si="19"/>
        <v>0</v>
      </c>
      <c r="AP27" s="27"/>
      <c r="AQ27" s="28">
        <f t="shared" si="20"/>
        <v>0</v>
      </c>
      <c r="AR27" s="45">
        <f t="shared" si="21"/>
        <v>0</v>
      </c>
      <c r="AS27" s="27"/>
      <c r="AT27" s="28">
        <f t="shared" si="10"/>
        <v>0</v>
      </c>
      <c r="AU27" s="45">
        <f t="shared" si="11"/>
        <v>0</v>
      </c>
      <c r="AV27" s="27"/>
      <c r="AW27" s="28">
        <f t="shared" si="12"/>
        <v>0</v>
      </c>
      <c r="AX27" s="45">
        <f t="shared" si="22"/>
        <v>0</v>
      </c>
      <c r="AY27" s="27"/>
      <c r="AZ27" s="28">
        <f t="shared" si="13"/>
        <v>0</v>
      </c>
      <c r="BA27" s="45">
        <f t="shared" si="23"/>
        <v>0</v>
      </c>
      <c r="BB27" s="26"/>
      <c r="BC27" s="28">
        <f t="shared" si="24"/>
        <v>0</v>
      </c>
      <c r="BD27" s="45">
        <f>B27*C27*BB27*$B8/100/2000</f>
        <v>0</v>
      </c>
    </row>
    <row r="28" spans="1:56" s="53" customFormat="1" ht="12" x14ac:dyDescent="0.2">
      <c r="A28" s="29"/>
      <c r="B28" s="30"/>
      <c r="C28" s="30"/>
      <c r="D28" s="30"/>
      <c r="E28" s="49">
        <f t="shared" si="0"/>
        <v>0</v>
      </c>
      <c r="F28" s="30"/>
      <c r="G28" s="49">
        <f t="shared" si="1"/>
        <v>0</v>
      </c>
      <c r="H28" s="51"/>
      <c r="I28" s="30"/>
      <c r="J28" s="31">
        <f t="shared" si="2"/>
        <v>0</v>
      </c>
      <c r="K28" s="49">
        <f>$B$28*$C$28*I28/100/2000</f>
        <v>0</v>
      </c>
      <c r="L28" s="30"/>
      <c r="M28" s="31">
        <f t="shared" si="3"/>
        <v>0</v>
      </c>
      <c r="N28" s="49">
        <f>$B$28*$C$28*L28/100/2000</f>
        <v>0</v>
      </c>
      <c r="O28" s="30"/>
      <c r="P28" s="31">
        <f t="shared" si="4"/>
        <v>0</v>
      </c>
      <c r="Q28" s="49">
        <f>$B$28*$C$28*O28/100/2000</f>
        <v>0</v>
      </c>
      <c r="R28" s="30"/>
      <c r="S28" s="31">
        <f t="shared" si="5"/>
        <v>0</v>
      </c>
      <c r="T28" s="49">
        <f>$B$28*$C$28*R28/100/2000</f>
        <v>0</v>
      </c>
      <c r="U28" s="30"/>
      <c r="V28" s="31">
        <f t="shared" si="6"/>
        <v>0</v>
      </c>
      <c r="W28" s="49">
        <f>$B$28*$C$28*U28/100/2000</f>
        <v>0</v>
      </c>
      <c r="X28" s="30"/>
      <c r="Y28" s="31">
        <f t="shared" si="7"/>
        <v>0</v>
      </c>
      <c r="Z28" s="49">
        <f>$B$28*$C$28*X28/100/2000</f>
        <v>0</v>
      </c>
      <c r="AA28" s="30"/>
      <c r="AB28" s="31">
        <f t="shared" si="8"/>
        <v>0</v>
      </c>
      <c r="AC28" s="49">
        <f>$B$28*$C$28*AA28/100/2000</f>
        <v>0</v>
      </c>
      <c r="AD28" s="30"/>
      <c r="AE28" s="31">
        <f t="shared" si="9"/>
        <v>0</v>
      </c>
      <c r="AF28" s="49">
        <f>$B$28*$C$28*AD28/100/2000</f>
        <v>0</v>
      </c>
      <c r="AG28" s="30"/>
      <c r="AH28" s="31">
        <f t="shared" si="14"/>
        <v>0</v>
      </c>
      <c r="AI28" s="49">
        <f t="shared" si="15"/>
        <v>0</v>
      </c>
      <c r="AJ28" s="30"/>
      <c r="AK28" s="31">
        <f t="shared" si="16"/>
        <v>0</v>
      </c>
      <c r="AL28" s="49">
        <f t="shared" si="17"/>
        <v>0</v>
      </c>
      <c r="AM28" s="30"/>
      <c r="AN28" s="31">
        <f t="shared" si="18"/>
        <v>0</v>
      </c>
      <c r="AO28" s="49">
        <f t="shared" si="19"/>
        <v>0</v>
      </c>
      <c r="AP28" s="30"/>
      <c r="AQ28" s="31">
        <f t="shared" si="20"/>
        <v>0</v>
      </c>
      <c r="AR28" s="49">
        <f t="shared" si="21"/>
        <v>0</v>
      </c>
      <c r="AS28" s="30"/>
      <c r="AT28" s="31">
        <f t="shared" si="10"/>
        <v>0</v>
      </c>
      <c r="AU28" s="49">
        <f t="shared" si="11"/>
        <v>0</v>
      </c>
      <c r="AV28" s="30"/>
      <c r="AW28" s="31">
        <f t="shared" si="12"/>
        <v>0</v>
      </c>
      <c r="AX28" s="115">
        <f t="shared" si="22"/>
        <v>0</v>
      </c>
      <c r="AY28" s="30"/>
      <c r="AZ28" s="31">
        <f t="shared" si="13"/>
        <v>0</v>
      </c>
      <c r="BA28" s="115">
        <f t="shared" si="23"/>
        <v>0</v>
      </c>
      <c r="BB28" s="29"/>
      <c r="BC28" s="31">
        <f t="shared" si="24"/>
        <v>0</v>
      </c>
      <c r="BD28" s="49">
        <f>B28*C28*BB28*$B8/100/2000</f>
        <v>0</v>
      </c>
    </row>
    <row r="29" spans="1:56" s="52" customFormat="1" ht="12" x14ac:dyDescent="0.2">
      <c r="A29" s="26"/>
      <c r="B29" s="27"/>
      <c r="C29" s="27"/>
      <c r="D29" s="27"/>
      <c r="E29" s="45">
        <f t="shared" si="0"/>
        <v>0</v>
      </c>
      <c r="F29" s="27"/>
      <c r="G29" s="45">
        <f t="shared" si="1"/>
        <v>0</v>
      </c>
      <c r="H29" s="51"/>
      <c r="I29" s="27"/>
      <c r="J29" s="28">
        <f t="shared" si="2"/>
        <v>0</v>
      </c>
      <c r="K29" s="45">
        <f>$B$29*$C$29*I29/100/2000</f>
        <v>0</v>
      </c>
      <c r="L29" s="27"/>
      <c r="M29" s="28">
        <f t="shared" si="3"/>
        <v>0</v>
      </c>
      <c r="N29" s="45">
        <f>$B$29*$C$29*L29/100/2000</f>
        <v>0</v>
      </c>
      <c r="O29" s="27"/>
      <c r="P29" s="28">
        <f t="shared" si="4"/>
        <v>0</v>
      </c>
      <c r="Q29" s="45">
        <f>$B$29*$C$29*O29/100/2000</f>
        <v>0</v>
      </c>
      <c r="R29" s="27"/>
      <c r="S29" s="28">
        <f t="shared" si="5"/>
        <v>0</v>
      </c>
      <c r="T29" s="45">
        <f>$B$29*$C$29*R29/100/2000</f>
        <v>0</v>
      </c>
      <c r="U29" s="27"/>
      <c r="V29" s="28">
        <f t="shared" si="6"/>
        <v>0</v>
      </c>
      <c r="W29" s="45">
        <f>$B$29*$C$29*U29/100/2000</f>
        <v>0</v>
      </c>
      <c r="X29" s="27"/>
      <c r="Y29" s="28">
        <f t="shared" si="7"/>
        <v>0</v>
      </c>
      <c r="Z29" s="45">
        <f>$B$29*$C$29*X29/100/2000</f>
        <v>0</v>
      </c>
      <c r="AA29" s="27"/>
      <c r="AB29" s="28">
        <f t="shared" si="8"/>
        <v>0</v>
      </c>
      <c r="AC29" s="45">
        <f>$B$29*$C$29*AA29/100/2000</f>
        <v>0</v>
      </c>
      <c r="AD29" s="27"/>
      <c r="AE29" s="28">
        <f t="shared" si="9"/>
        <v>0</v>
      </c>
      <c r="AF29" s="45">
        <f>$B$29*$C$29*AD29/100/2000</f>
        <v>0</v>
      </c>
      <c r="AG29" s="27"/>
      <c r="AH29" s="54">
        <f t="shared" si="14"/>
        <v>0</v>
      </c>
      <c r="AI29" s="45">
        <f t="shared" si="15"/>
        <v>0</v>
      </c>
      <c r="AJ29" s="27"/>
      <c r="AK29" s="28">
        <f t="shared" si="16"/>
        <v>0</v>
      </c>
      <c r="AL29" s="45">
        <f t="shared" si="17"/>
        <v>0</v>
      </c>
      <c r="AM29" s="27"/>
      <c r="AN29" s="28">
        <f t="shared" si="18"/>
        <v>0</v>
      </c>
      <c r="AO29" s="45">
        <f t="shared" si="19"/>
        <v>0</v>
      </c>
      <c r="AP29" s="27"/>
      <c r="AQ29" s="28">
        <f t="shared" si="20"/>
        <v>0</v>
      </c>
      <c r="AR29" s="45">
        <f t="shared" si="21"/>
        <v>0</v>
      </c>
      <c r="AS29" s="27"/>
      <c r="AT29" s="28">
        <f t="shared" si="10"/>
        <v>0</v>
      </c>
      <c r="AU29" s="45">
        <f t="shared" si="11"/>
        <v>0</v>
      </c>
      <c r="AV29" s="27"/>
      <c r="AW29" s="28">
        <f t="shared" si="12"/>
        <v>0</v>
      </c>
      <c r="AX29" s="45">
        <f t="shared" si="22"/>
        <v>0</v>
      </c>
      <c r="AY29" s="27"/>
      <c r="AZ29" s="28">
        <f t="shared" si="13"/>
        <v>0</v>
      </c>
      <c r="BA29" s="45">
        <f t="shared" si="23"/>
        <v>0</v>
      </c>
      <c r="BB29" s="26"/>
      <c r="BC29" s="28">
        <f t="shared" si="24"/>
        <v>0</v>
      </c>
      <c r="BD29" s="45">
        <f>B29*C29*BB29*$B8/100/2000</f>
        <v>0</v>
      </c>
    </row>
    <row r="30" spans="1:56" s="53" customFormat="1" ht="12" x14ac:dyDescent="0.2">
      <c r="A30" s="29"/>
      <c r="B30" s="30"/>
      <c r="C30" s="30"/>
      <c r="D30" s="30"/>
      <c r="E30" s="49">
        <f t="shared" si="0"/>
        <v>0</v>
      </c>
      <c r="F30" s="30"/>
      <c r="G30" s="49">
        <f t="shared" si="1"/>
        <v>0</v>
      </c>
      <c r="H30" s="51"/>
      <c r="I30" s="30"/>
      <c r="J30" s="31">
        <f t="shared" si="2"/>
        <v>0</v>
      </c>
      <c r="K30" s="49">
        <f>$B$30*$C$30*I30/100/2000</f>
        <v>0</v>
      </c>
      <c r="L30" s="30"/>
      <c r="M30" s="31">
        <f t="shared" si="3"/>
        <v>0</v>
      </c>
      <c r="N30" s="49">
        <f>$B$30*$C$30*L30/100/2000</f>
        <v>0</v>
      </c>
      <c r="O30" s="30"/>
      <c r="P30" s="31">
        <f t="shared" si="4"/>
        <v>0</v>
      </c>
      <c r="Q30" s="49">
        <f>$B$30*$C$30*O30/100/2000</f>
        <v>0</v>
      </c>
      <c r="R30" s="30"/>
      <c r="S30" s="31">
        <f t="shared" si="5"/>
        <v>0</v>
      </c>
      <c r="T30" s="49">
        <f>$B$30*$C$30*R30/100/2000</f>
        <v>0</v>
      </c>
      <c r="U30" s="30"/>
      <c r="V30" s="31">
        <f t="shared" si="6"/>
        <v>0</v>
      </c>
      <c r="W30" s="49">
        <f>$B$30*$C$30*U30/100/2000</f>
        <v>0</v>
      </c>
      <c r="X30" s="30"/>
      <c r="Y30" s="31">
        <f t="shared" si="7"/>
        <v>0</v>
      </c>
      <c r="Z30" s="49">
        <f>$B$30*$C$30*X30/100/2000</f>
        <v>0</v>
      </c>
      <c r="AA30" s="30"/>
      <c r="AB30" s="31">
        <f t="shared" si="8"/>
        <v>0</v>
      </c>
      <c r="AC30" s="49">
        <f>$B$30*$C$30*AA30/100/2000</f>
        <v>0</v>
      </c>
      <c r="AD30" s="30"/>
      <c r="AE30" s="31">
        <f t="shared" si="9"/>
        <v>0</v>
      </c>
      <c r="AF30" s="49">
        <f>$B$30*$C$30*AD30/100/2000</f>
        <v>0</v>
      </c>
      <c r="AG30" s="30"/>
      <c r="AH30" s="31">
        <f t="shared" si="14"/>
        <v>0</v>
      </c>
      <c r="AI30" s="49">
        <f t="shared" si="15"/>
        <v>0</v>
      </c>
      <c r="AJ30" s="30"/>
      <c r="AK30" s="31">
        <f t="shared" si="16"/>
        <v>0</v>
      </c>
      <c r="AL30" s="49">
        <f t="shared" si="17"/>
        <v>0</v>
      </c>
      <c r="AM30" s="30"/>
      <c r="AN30" s="31">
        <f t="shared" si="18"/>
        <v>0</v>
      </c>
      <c r="AO30" s="49">
        <f t="shared" si="19"/>
        <v>0</v>
      </c>
      <c r="AP30" s="30"/>
      <c r="AQ30" s="31">
        <f t="shared" si="20"/>
        <v>0</v>
      </c>
      <c r="AR30" s="49">
        <f t="shared" si="21"/>
        <v>0</v>
      </c>
      <c r="AS30" s="30"/>
      <c r="AT30" s="31">
        <f t="shared" si="10"/>
        <v>0</v>
      </c>
      <c r="AU30" s="49">
        <f t="shared" si="11"/>
        <v>0</v>
      </c>
      <c r="AV30" s="30"/>
      <c r="AW30" s="31">
        <f t="shared" si="12"/>
        <v>0</v>
      </c>
      <c r="AX30" s="115">
        <f t="shared" si="22"/>
        <v>0</v>
      </c>
      <c r="AY30" s="30"/>
      <c r="AZ30" s="31">
        <f t="shared" si="13"/>
        <v>0</v>
      </c>
      <c r="BA30" s="115">
        <f t="shared" si="23"/>
        <v>0</v>
      </c>
      <c r="BB30" s="29"/>
      <c r="BC30" s="31">
        <f t="shared" si="24"/>
        <v>0</v>
      </c>
      <c r="BD30" s="49">
        <f>B30*C30*BB30*$B8/100/2000</f>
        <v>0</v>
      </c>
    </row>
    <row r="31" spans="1:56" s="52" customFormat="1" ht="12" x14ac:dyDescent="0.2">
      <c r="A31" s="26"/>
      <c r="B31" s="27"/>
      <c r="C31" s="27"/>
      <c r="D31" s="27"/>
      <c r="E31" s="45">
        <f t="shared" si="0"/>
        <v>0</v>
      </c>
      <c r="F31" s="27"/>
      <c r="G31" s="45">
        <f t="shared" si="1"/>
        <v>0</v>
      </c>
      <c r="H31" s="51"/>
      <c r="I31" s="27"/>
      <c r="J31" s="28">
        <f t="shared" si="2"/>
        <v>0</v>
      </c>
      <c r="K31" s="45">
        <f>$B$31*$C$31*I31/100/2000</f>
        <v>0</v>
      </c>
      <c r="L31" s="27"/>
      <c r="M31" s="28">
        <f t="shared" si="3"/>
        <v>0</v>
      </c>
      <c r="N31" s="45">
        <f>$B$31*$C$31*L31/100/2000</f>
        <v>0</v>
      </c>
      <c r="O31" s="27"/>
      <c r="P31" s="28">
        <f t="shared" si="4"/>
        <v>0</v>
      </c>
      <c r="Q31" s="45">
        <f>$B$31*$C$31*O31/100/2000</f>
        <v>0</v>
      </c>
      <c r="R31" s="27"/>
      <c r="S31" s="28">
        <f t="shared" si="5"/>
        <v>0</v>
      </c>
      <c r="T31" s="45">
        <f>$B$31*$C$31*R31/100/2000</f>
        <v>0</v>
      </c>
      <c r="U31" s="27"/>
      <c r="V31" s="28">
        <f t="shared" si="6"/>
        <v>0</v>
      </c>
      <c r="W31" s="45">
        <f>$B$31*$C$31*U31/100/2000</f>
        <v>0</v>
      </c>
      <c r="X31" s="27"/>
      <c r="Y31" s="28">
        <f t="shared" si="7"/>
        <v>0</v>
      </c>
      <c r="Z31" s="45">
        <f>$B$31*$C$31*X31/100/2000</f>
        <v>0</v>
      </c>
      <c r="AA31" s="27"/>
      <c r="AB31" s="28">
        <f t="shared" si="8"/>
        <v>0</v>
      </c>
      <c r="AC31" s="45">
        <f>$B$31*$C$31*AA31/100/2000</f>
        <v>0</v>
      </c>
      <c r="AD31" s="27"/>
      <c r="AE31" s="28">
        <f t="shared" si="9"/>
        <v>0</v>
      </c>
      <c r="AF31" s="45">
        <f>$B$31*$C$31*AD31/100/2000</f>
        <v>0</v>
      </c>
      <c r="AG31" s="27"/>
      <c r="AH31" s="28">
        <f t="shared" si="14"/>
        <v>0</v>
      </c>
      <c r="AI31" s="45">
        <f t="shared" si="15"/>
        <v>0</v>
      </c>
      <c r="AJ31" s="27"/>
      <c r="AK31" s="28">
        <f t="shared" si="16"/>
        <v>0</v>
      </c>
      <c r="AL31" s="45">
        <f t="shared" si="17"/>
        <v>0</v>
      </c>
      <c r="AM31" s="27"/>
      <c r="AN31" s="28">
        <f t="shared" si="18"/>
        <v>0</v>
      </c>
      <c r="AO31" s="45">
        <f t="shared" si="19"/>
        <v>0</v>
      </c>
      <c r="AP31" s="27"/>
      <c r="AQ31" s="28">
        <f t="shared" si="20"/>
        <v>0</v>
      </c>
      <c r="AR31" s="45">
        <f t="shared" si="21"/>
        <v>0</v>
      </c>
      <c r="AS31" s="27"/>
      <c r="AT31" s="28">
        <f t="shared" si="10"/>
        <v>0</v>
      </c>
      <c r="AU31" s="45">
        <f t="shared" si="11"/>
        <v>0</v>
      </c>
      <c r="AV31" s="27"/>
      <c r="AW31" s="28">
        <f t="shared" si="12"/>
        <v>0</v>
      </c>
      <c r="AX31" s="45">
        <f t="shared" si="22"/>
        <v>0</v>
      </c>
      <c r="AY31" s="27"/>
      <c r="AZ31" s="28">
        <f t="shared" si="13"/>
        <v>0</v>
      </c>
      <c r="BA31" s="45">
        <f t="shared" si="23"/>
        <v>0</v>
      </c>
      <c r="BB31" s="26"/>
      <c r="BC31" s="28">
        <f t="shared" si="24"/>
        <v>0</v>
      </c>
      <c r="BD31" s="45">
        <f>B31*C31*BB31*$B8/100/2000</f>
        <v>0</v>
      </c>
    </row>
    <row r="32" spans="1:56" s="53" customFormat="1" ht="12" x14ac:dyDescent="0.2">
      <c r="A32" s="29"/>
      <c r="B32" s="30"/>
      <c r="C32" s="30"/>
      <c r="D32" s="30"/>
      <c r="E32" s="49">
        <f t="shared" si="0"/>
        <v>0</v>
      </c>
      <c r="F32" s="30"/>
      <c r="G32" s="49">
        <f t="shared" si="1"/>
        <v>0</v>
      </c>
      <c r="H32" s="51"/>
      <c r="I32" s="30"/>
      <c r="J32" s="31">
        <f t="shared" si="2"/>
        <v>0</v>
      </c>
      <c r="K32" s="49">
        <f>$B$32*$C$32*I32/100/2000</f>
        <v>0</v>
      </c>
      <c r="L32" s="30"/>
      <c r="M32" s="31">
        <f t="shared" si="3"/>
        <v>0</v>
      </c>
      <c r="N32" s="49">
        <f>$B$32*$C$32*L32/100/2000</f>
        <v>0</v>
      </c>
      <c r="O32" s="30"/>
      <c r="P32" s="31">
        <f t="shared" si="4"/>
        <v>0</v>
      </c>
      <c r="Q32" s="49">
        <f>$B$32*$C$32*O32/100/2000</f>
        <v>0</v>
      </c>
      <c r="R32" s="30"/>
      <c r="S32" s="31">
        <f t="shared" si="5"/>
        <v>0</v>
      </c>
      <c r="T32" s="49">
        <f>$B$32*$C$32*R32/100/2000</f>
        <v>0</v>
      </c>
      <c r="U32" s="30"/>
      <c r="V32" s="31">
        <f t="shared" si="6"/>
        <v>0</v>
      </c>
      <c r="W32" s="49">
        <f>$B$32*$C$32*U32/100/2000</f>
        <v>0</v>
      </c>
      <c r="X32" s="30"/>
      <c r="Y32" s="31">
        <f t="shared" si="7"/>
        <v>0</v>
      </c>
      <c r="Z32" s="49">
        <f>$B$32*$C$32*X32/100/2000</f>
        <v>0</v>
      </c>
      <c r="AA32" s="30"/>
      <c r="AB32" s="31">
        <f t="shared" si="8"/>
        <v>0</v>
      </c>
      <c r="AC32" s="49">
        <f>$B$32*$C$32*AA32/100/2000</f>
        <v>0</v>
      </c>
      <c r="AD32" s="30"/>
      <c r="AE32" s="31">
        <f t="shared" si="9"/>
        <v>0</v>
      </c>
      <c r="AF32" s="49">
        <f>$B$32*$C$32*AD32/100/2000</f>
        <v>0</v>
      </c>
      <c r="AG32" s="30"/>
      <c r="AH32" s="31">
        <f t="shared" si="14"/>
        <v>0</v>
      </c>
      <c r="AI32" s="49">
        <f t="shared" si="15"/>
        <v>0</v>
      </c>
      <c r="AJ32" s="30"/>
      <c r="AK32" s="31">
        <f t="shared" si="16"/>
        <v>0</v>
      </c>
      <c r="AL32" s="49">
        <f t="shared" si="17"/>
        <v>0</v>
      </c>
      <c r="AM32" s="30"/>
      <c r="AN32" s="31">
        <f t="shared" si="18"/>
        <v>0</v>
      </c>
      <c r="AO32" s="49">
        <f t="shared" si="19"/>
        <v>0</v>
      </c>
      <c r="AP32" s="30"/>
      <c r="AQ32" s="31">
        <f t="shared" si="20"/>
        <v>0</v>
      </c>
      <c r="AR32" s="49">
        <f t="shared" si="21"/>
        <v>0</v>
      </c>
      <c r="AS32" s="30"/>
      <c r="AT32" s="31">
        <f t="shared" si="10"/>
        <v>0</v>
      </c>
      <c r="AU32" s="49">
        <f t="shared" si="11"/>
        <v>0</v>
      </c>
      <c r="AV32" s="30"/>
      <c r="AW32" s="31">
        <f t="shared" si="12"/>
        <v>0</v>
      </c>
      <c r="AX32" s="115">
        <f t="shared" si="22"/>
        <v>0</v>
      </c>
      <c r="AY32" s="30"/>
      <c r="AZ32" s="31">
        <f t="shared" si="13"/>
        <v>0</v>
      </c>
      <c r="BA32" s="115">
        <f t="shared" si="23"/>
        <v>0</v>
      </c>
      <c r="BB32" s="29"/>
      <c r="BC32" s="31">
        <f t="shared" si="24"/>
        <v>0</v>
      </c>
      <c r="BD32" s="49">
        <f>B32*C32*BB32*$B8/100/2000</f>
        <v>0</v>
      </c>
    </row>
    <row r="33" spans="1:56" s="52" customFormat="1" ht="12" x14ac:dyDescent="0.2">
      <c r="A33" s="26"/>
      <c r="B33" s="27"/>
      <c r="C33" s="27"/>
      <c r="D33" s="27"/>
      <c r="E33" s="45">
        <f t="shared" si="0"/>
        <v>0</v>
      </c>
      <c r="F33" s="27"/>
      <c r="G33" s="45">
        <f t="shared" si="1"/>
        <v>0</v>
      </c>
      <c r="H33" s="51"/>
      <c r="I33" s="27"/>
      <c r="J33" s="28">
        <f t="shared" si="2"/>
        <v>0</v>
      </c>
      <c r="K33" s="45">
        <f>$B$33*$C$33*I33/100/2000</f>
        <v>0</v>
      </c>
      <c r="L33" s="27"/>
      <c r="M33" s="28">
        <f t="shared" si="3"/>
        <v>0</v>
      </c>
      <c r="N33" s="45">
        <f>$B$33*$C$33*L33/100/2000</f>
        <v>0</v>
      </c>
      <c r="O33" s="27"/>
      <c r="P33" s="28">
        <f t="shared" si="4"/>
        <v>0</v>
      </c>
      <c r="Q33" s="45">
        <f>$B$33*$C$33*O33/100/2000</f>
        <v>0</v>
      </c>
      <c r="R33" s="27"/>
      <c r="S33" s="28">
        <f t="shared" si="5"/>
        <v>0</v>
      </c>
      <c r="T33" s="45">
        <f>$B$33*$C$33*R33/100/2000</f>
        <v>0</v>
      </c>
      <c r="U33" s="27"/>
      <c r="V33" s="28">
        <f t="shared" si="6"/>
        <v>0</v>
      </c>
      <c r="W33" s="45">
        <f>$B$33*$C$33*U33/100/2000</f>
        <v>0</v>
      </c>
      <c r="X33" s="27"/>
      <c r="Y33" s="28">
        <f t="shared" si="7"/>
        <v>0</v>
      </c>
      <c r="Z33" s="45">
        <f>$B$33*$C$33*X33/100/2000</f>
        <v>0</v>
      </c>
      <c r="AA33" s="27"/>
      <c r="AB33" s="28">
        <f t="shared" si="8"/>
        <v>0</v>
      </c>
      <c r="AC33" s="45">
        <f>$B$33*$C$33*AA33/100/2000</f>
        <v>0</v>
      </c>
      <c r="AD33" s="27"/>
      <c r="AE33" s="28">
        <f t="shared" si="9"/>
        <v>0</v>
      </c>
      <c r="AF33" s="45">
        <f>$B$33*$C$33*AD33/100/2000</f>
        <v>0</v>
      </c>
      <c r="AG33" s="27"/>
      <c r="AH33" s="28">
        <f t="shared" si="14"/>
        <v>0</v>
      </c>
      <c r="AI33" s="45">
        <f t="shared" si="15"/>
        <v>0</v>
      </c>
      <c r="AJ33" s="27"/>
      <c r="AK33" s="28">
        <f t="shared" si="16"/>
        <v>0</v>
      </c>
      <c r="AL33" s="45">
        <f t="shared" si="17"/>
        <v>0</v>
      </c>
      <c r="AM33" s="27"/>
      <c r="AN33" s="28">
        <f t="shared" si="18"/>
        <v>0</v>
      </c>
      <c r="AO33" s="45">
        <f t="shared" si="19"/>
        <v>0</v>
      </c>
      <c r="AP33" s="27"/>
      <c r="AQ33" s="28">
        <f t="shared" si="20"/>
        <v>0</v>
      </c>
      <c r="AR33" s="45">
        <f t="shared" si="21"/>
        <v>0</v>
      </c>
      <c r="AS33" s="27"/>
      <c r="AT33" s="28">
        <f t="shared" si="10"/>
        <v>0</v>
      </c>
      <c r="AU33" s="45">
        <f t="shared" si="11"/>
        <v>0</v>
      </c>
      <c r="AV33" s="27"/>
      <c r="AW33" s="28">
        <f t="shared" si="12"/>
        <v>0</v>
      </c>
      <c r="AX33" s="45">
        <f t="shared" si="22"/>
        <v>0</v>
      </c>
      <c r="AY33" s="27"/>
      <c r="AZ33" s="28">
        <f t="shared" si="13"/>
        <v>0</v>
      </c>
      <c r="BA33" s="45">
        <f t="shared" si="23"/>
        <v>0</v>
      </c>
      <c r="BB33" s="26"/>
      <c r="BC33" s="28">
        <f t="shared" si="24"/>
        <v>0</v>
      </c>
      <c r="BD33" s="45">
        <f>B33*C33*BB33*$B8/100/2000</f>
        <v>0</v>
      </c>
    </row>
    <row r="34" spans="1:56" s="53" customFormat="1" ht="12" x14ac:dyDescent="0.2">
      <c r="A34" s="29"/>
      <c r="B34" s="30"/>
      <c r="C34" s="30"/>
      <c r="D34" s="30"/>
      <c r="E34" s="49">
        <f t="shared" si="0"/>
        <v>0</v>
      </c>
      <c r="F34" s="30"/>
      <c r="G34" s="49">
        <f t="shared" si="1"/>
        <v>0</v>
      </c>
      <c r="H34" s="51"/>
      <c r="I34" s="30"/>
      <c r="J34" s="31">
        <f t="shared" si="2"/>
        <v>0</v>
      </c>
      <c r="K34" s="49">
        <f>$B$34*$C$34*I34/100/2000</f>
        <v>0</v>
      </c>
      <c r="L34" s="30"/>
      <c r="M34" s="31">
        <f t="shared" si="3"/>
        <v>0</v>
      </c>
      <c r="N34" s="49">
        <f>$B$34*$C$34*L34/100/2000</f>
        <v>0</v>
      </c>
      <c r="O34" s="30"/>
      <c r="P34" s="31">
        <f t="shared" si="4"/>
        <v>0</v>
      </c>
      <c r="Q34" s="49">
        <f>$B$34*$C$34*O34/100/2000</f>
        <v>0</v>
      </c>
      <c r="R34" s="30"/>
      <c r="S34" s="31">
        <f t="shared" si="5"/>
        <v>0</v>
      </c>
      <c r="T34" s="49">
        <f>$B$34*$C$34*R34/100/2000</f>
        <v>0</v>
      </c>
      <c r="U34" s="30"/>
      <c r="V34" s="31">
        <f t="shared" si="6"/>
        <v>0</v>
      </c>
      <c r="W34" s="49">
        <f>$B$34*$C$34*U34/100/2000</f>
        <v>0</v>
      </c>
      <c r="X34" s="30"/>
      <c r="Y34" s="31">
        <f t="shared" si="7"/>
        <v>0</v>
      </c>
      <c r="Z34" s="49">
        <f>$B$34*$C$34*X34/100/2000</f>
        <v>0</v>
      </c>
      <c r="AA34" s="30"/>
      <c r="AB34" s="31">
        <f t="shared" si="8"/>
        <v>0</v>
      </c>
      <c r="AC34" s="49">
        <f>$B$34*$C$34*AA34/100/2000</f>
        <v>0</v>
      </c>
      <c r="AD34" s="30"/>
      <c r="AE34" s="31">
        <f t="shared" si="9"/>
        <v>0</v>
      </c>
      <c r="AF34" s="49">
        <f>$B$34*$C$34*AD34/100/2000</f>
        <v>0</v>
      </c>
      <c r="AG34" s="30"/>
      <c r="AH34" s="31">
        <f t="shared" si="14"/>
        <v>0</v>
      </c>
      <c r="AI34" s="49">
        <f t="shared" si="15"/>
        <v>0</v>
      </c>
      <c r="AJ34" s="30"/>
      <c r="AK34" s="31">
        <f t="shared" si="16"/>
        <v>0</v>
      </c>
      <c r="AL34" s="49">
        <f t="shared" si="17"/>
        <v>0</v>
      </c>
      <c r="AM34" s="30"/>
      <c r="AN34" s="31">
        <f t="shared" si="18"/>
        <v>0</v>
      </c>
      <c r="AO34" s="49">
        <f t="shared" si="19"/>
        <v>0</v>
      </c>
      <c r="AP34" s="30"/>
      <c r="AQ34" s="31">
        <f t="shared" si="20"/>
        <v>0</v>
      </c>
      <c r="AR34" s="49">
        <f t="shared" si="21"/>
        <v>0</v>
      </c>
      <c r="AS34" s="30"/>
      <c r="AT34" s="31">
        <f t="shared" si="10"/>
        <v>0</v>
      </c>
      <c r="AU34" s="49">
        <f t="shared" si="11"/>
        <v>0</v>
      </c>
      <c r="AV34" s="30"/>
      <c r="AW34" s="31">
        <f t="shared" si="12"/>
        <v>0</v>
      </c>
      <c r="AX34" s="115">
        <f t="shared" si="22"/>
        <v>0</v>
      </c>
      <c r="AY34" s="30"/>
      <c r="AZ34" s="31">
        <f t="shared" si="13"/>
        <v>0</v>
      </c>
      <c r="BA34" s="115">
        <f t="shared" si="23"/>
        <v>0</v>
      </c>
      <c r="BB34" s="29"/>
      <c r="BC34" s="31">
        <f t="shared" si="24"/>
        <v>0</v>
      </c>
      <c r="BD34" s="49">
        <f>B34*C34*BB34*$B8/100/2000</f>
        <v>0</v>
      </c>
    </row>
    <row r="35" spans="1:56" s="52" customFormat="1" ht="12" x14ac:dyDescent="0.2">
      <c r="A35" s="26"/>
      <c r="B35" s="27"/>
      <c r="C35" s="27"/>
      <c r="D35" s="27"/>
      <c r="E35" s="45">
        <f t="shared" si="0"/>
        <v>0</v>
      </c>
      <c r="F35" s="27"/>
      <c r="G35" s="45">
        <f t="shared" si="1"/>
        <v>0</v>
      </c>
      <c r="H35" s="51"/>
      <c r="I35" s="27"/>
      <c r="J35" s="28">
        <f t="shared" si="2"/>
        <v>0</v>
      </c>
      <c r="K35" s="45">
        <f>$B$35*$C$35*I35/100/2000</f>
        <v>0</v>
      </c>
      <c r="L35" s="27"/>
      <c r="M35" s="28">
        <f t="shared" si="3"/>
        <v>0</v>
      </c>
      <c r="N35" s="45">
        <f>$B$35*$C$35*L35/100/2000</f>
        <v>0</v>
      </c>
      <c r="O35" s="27"/>
      <c r="P35" s="28">
        <f t="shared" si="4"/>
        <v>0</v>
      </c>
      <c r="Q35" s="45">
        <f>$B$35*$C$35*O35/100/2000</f>
        <v>0</v>
      </c>
      <c r="R35" s="27"/>
      <c r="S35" s="28">
        <f t="shared" si="5"/>
        <v>0</v>
      </c>
      <c r="T35" s="45">
        <f>$B$35*$C$35*R35/100/2000</f>
        <v>0</v>
      </c>
      <c r="U35" s="27"/>
      <c r="V35" s="28">
        <f t="shared" si="6"/>
        <v>0</v>
      </c>
      <c r="W35" s="45">
        <f>$B$35*$C$35*U35/100/2000</f>
        <v>0</v>
      </c>
      <c r="X35" s="27"/>
      <c r="Y35" s="28">
        <f t="shared" si="7"/>
        <v>0</v>
      </c>
      <c r="Z35" s="45">
        <f>$B$35*$C$35*X35/100/2000</f>
        <v>0</v>
      </c>
      <c r="AA35" s="27"/>
      <c r="AB35" s="28">
        <f t="shared" si="8"/>
        <v>0</v>
      </c>
      <c r="AC35" s="45">
        <f>$B$35*$C$35*AA35/100/2000</f>
        <v>0</v>
      </c>
      <c r="AD35" s="27"/>
      <c r="AE35" s="28">
        <f t="shared" si="9"/>
        <v>0</v>
      </c>
      <c r="AF35" s="45">
        <f>$B$35*$C$35*AD35/100/2000</f>
        <v>0</v>
      </c>
      <c r="AG35" s="27"/>
      <c r="AH35" s="28">
        <f t="shared" si="14"/>
        <v>0</v>
      </c>
      <c r="AI35" s="45">
        <f t="shared" si="15"/>
        <v>0</v>
      </c>
      <c r="AJ35" s="27"/>
      <c r="AK35" s="28">
        <f t="shared" si="16"/>
        <v>0</v>
      </c>
      <c r="AL35" s="45">
        <f t="shared" si="17"/>
        <v>0</v>
      </c>
      <c r="AM35" s="27"/>
      <c r="AN35" s="28">
        <f t="shared" si="18"/>
        <v>0</v>
      </c>
      <c r="AO35" s="45">
        <f t="shared" si="19"/>
        <v>0</v>
      </c>
      <c r="AP35" s="27"/>
      <c r="AQ35" s="28">
        <f t="shared" si="20"/>
        <v>0</v>
      </c>
      <c r="AR35" s="45">
        <f t="shared" si="21"/>
        <v>0</v>
      </c>
      <c r="AS35" s="27"/>
      <c r="AT35" s="28">
        <f t="shared" si="10"/>
        <v>0</v>
      </c>
      <c r="AU35" s="45">
        <f t="shared" si="11"/>
        <v>0</v>
      </c>
      <c r="AV35" s="27"/>
      <c r="AW35" s="28">
        <f t="shared" si="12"/>
        <v>0</v>
      </c>
      <c r="AX35" s="45">
        <f t="shared" si="22"/>
        <v>0</v>
      </c>
      <c r="AY35" s="27"/>
      <c r="AZ35" s="28">
        <f t="shared" si="13"/>
        <v>0</v>
      </c>
      <c r="BA35" s="45">
        <f t="shared" si="23"/>
        <v>0</v>
      </c>
      <c r="BB35" s="26"/>
      <c r="BC35" s="28">
        <f t="shared" si="24"/>
        <v>0</v>
      </c>
      <c r="BD35" s="45">
        <f>B35*C35*BB35*$B8/100/2000</f>
        <v>0</v>
      </c>
    </row>
    <row r="36" spans="1:56" s="53" customFormat="1" ht="12" x14ac:dyDescent="0.2">
      <c r="A36" s="29"/>
      <c r="B36" s="30"/>
      <c r="C36" s="30"/>
      <c r="D36" s="30"/>
      <c r="E36" s="49">
        <f t="shared" si="0"/>
        <v>0</v>
      </c>
      <c r="F36" s="30"/>
      <c r="G36" s="49">
        <f t="shared" si="1"/>
        <v>0</v>
      </c>
      <c r="H36" s="51"/>
      <c r="I36" s="30"/>
      <c r="J36" s="31">
        <f t="shared" si="2"/>
        <v>0</v>
      </c>
      <c r="K36" s="49">
        <f>$B$36*$C$36*I36/100/2000</f>
        <v>0</v>
      </c>
      <c r="L36" s="30"/>
      <c r="M36" s="31">
        <f t="shared" si="3"/>
        <v>0</v>
      </c>
      <c r="N36" s="49">
        <f>$B$36*$C$36*L36/100/2000</f>
        <v>0</v>
      </c>
      <c r="O36" s="30"/>
      <c r="P36" s="31">
        <f t="shared" si="4"/>
        <v>0</v>
      </c>
      <c r="Q36" s="49">
        <f>$B$36*$C$36*O36/100/2000</f>
        <v>0</v>
      </c>
      <c r="R36" s="30"/>
      <c r="S36" s="31">
        <f t="shared" si="5"/>
        <v>0</v>
      </c>
      <c r="T36" s="49">
        <f>$B$36*$C$36*R36/100/2000</f>
        <v>0</v>
      </c>
      <c r="U36" s="30"/>
      <c r="V36" s="31">
        <f t="shared" si="6"/>
        <v>0</v>
      </c>
      <c r="W36" s="49">
        <f>$B$36*$C$36*U36/100/2000</f>
        <v>0</v>
      </c>
      <c r="X36" s="30"/>
      <c r="Y36" s="31">
        <f t="shared" si="7"/>
        <v>0</v>
      </c>
      <c r="Z36" s="49">
        <f>$B$36*$C$36*X36/100/2000</f>
        <v>0</v>
      </c>
      <c r="AA36" s="30"/>
      <c r="AB36" s="31">
        <f t="shared" si="8"/>
        <v>0</v>
      </c>
      <c r="AC36" s="49">
        <f>$B$36*$C$36*AA36/100/2000</f>
        <v>0</v>
      </c>
      <c r="AD36" s="30"/>
      <c r="AE36" s="31">
        <f t="shared" si="9"/>
        <v>0</v>
      </c>
      <c r="AF36" s="49">
        <f>$B$36*$C$36*AD36/100/2000</f>
        <v>0</v>
      </c>
      <c r="AG36" s="30"/>
      <c r="AH36" s="31">
        <f t="shared" si="14"/>
        <v>0</v>
      </c>
      <c r="AI36" s="49">
        <f t="shared" si="15"/>
        <v>0</v>
      </c>
      <c r="AJ36" s="30"/>
      <c r="AK36" s="31">
        <f t="shared" si="16"/>
        <v>0</v>
      </c>
      <c r="AL36" s="49">
        <f t="shared" si="17"/>
        <v>0</v>
      </c>
      <c r="AM36" s="30"/>
      <c r="AN36" s="31">
        <f t="shared" si="18"/>
        <v>0</v>
      </c>
      <c r="AO36" s="49">
        <f t="shared" si="19"/>
        <v>0</v>
      </c>
      <c r="AP36" s="30"/>
      <c r="AQ36" s="31">
        <f t="shared" si="20"/>
        <v>0</v>
      </c>
      <c r="AR36" s="49">
        <f t="shared" si="21"/>
        <v>0</v>
      </c>
      <c r="AS36" s="30"/>
      <c r="AT36" s="31">
        <f t="shared" si="10"/>
        <v>0</v>
      </c>
      <c r="AU36" s="49">
        <f t="shared" si="11"/>
        <v>0</v>
      </c>
      <c r="AV36" s="30"/>
      <c r="AW36" s="31">
        <f t="shared" si="12"/>
        <v>0</v>
      </c>
      <c r="AX36" s="115">
        <f t="shared" si="22"/>
        <v>0</v>
      </c>
      <c r="AY36" s="30"/>
      <c r="AZ36" s="31">
        <f t="shared" si="13"/>
        <v>0</v>
      </c>
      <c r="BA36" s="115">
        <f t="shared" si="23"/>
        <v>0</v>
      </c>
      <c r="BB36" s="29"/>
      <c r="BC36" s="31">
        <f t="shared" si="24"/>
        <v>0</v>
      </c>
      <c r="BD36" s="49">
        <f>B36*C36*BB36*$B8/100/2000</f>
        <v>0</v>
      </c>
    </row>
    <row r="37" spans="1:56" s="52" customFormat="1" ht="12" x14ac:dyDescent="0.2">
      <c r="A37" s="26"/>
      <c r="B37" s="27"/>
      <c r="C37" s="27"/>
      <c r="D37" s="27"/>
      <c r="E37" s="45">
        <f t="shared" si="0"/>
        <v>0</v>
      </c>
      <c r="F37" s="27"/>
      <c r="G37" s="45">
        <f t="shared" si="1"/>
        <v>0</v>
      </c>
      <c r="H37" s="51"/>
      <c r="I37" s="27"/>
      <c r="J37" s="28">
        <f t="shared" si="2"/>
        <v>0</v>
      </c>
      <c r="K37" s="45">
        <f>$B$37*$C$37*I37/100/2000</f>
        <v>0</v>
      </c>
      <c r="L37" s="27"/>
      <c r="M37" s="28">
        <f t="shared" si="3"/>
        <v>0</v>
      </c>
      <c r="N37" s="45">
        <f>$B$37*$C$37*L37/100/2000</f>
        <v>0</v>
      </c>
      <c r="O37" s="27"/>
      <c r="P37" s="28">
        <f t="shared" si="4"/>
        <v>0</v>
      </c>
      <c r="Q37" s="45">
        <f>$B$37*$C$37*O37/100/2000</f>
        <v>0</v>
      </c>
      <c r="R37" s="27"/>
      <c r="S37" s="28">
        <f t="shared" si="5"/>
        <v>0</v>
      </c>
      <c r="T37" s="45">
        <f>$B$37*$C$37*R37/100/2000</f>
        <v>0</v>
      </c>
      <c r="U37" s="27"/>
      <c r="V37" s="28">
        <f t="shared" si="6"/>
        <v>0</v>
      </c>
      <c r="W37" s="45">
        <f>$B$37*$C$37*U37/100/2000</f>
        <v>0</v>
      </c>
      <c r="X37" s="27"/>
      <c r="Y37" s="28">
        <f t="shared" si="7"/>
        <v>0</v>
      </c>
      <c r="Z37" s="45">
        <f>$B$37*$C$37*X37/100/2000</f>
        <v>0</v>
      </c>
      <c r="AA37" s="27"/>
      <c r="AB37" s="28">
        <f t="shared" si="8"/>
        <v>0</v>
      </c>
      <c r="AC37" s="45">
        <f>$B$37*$C$37*AA37/100/2000</f>
        <v>0</v>
      </c>
      <c r="AD37" s="27"/>
      <c r="AE37" s="28">
        <f t="shared" si="9"/>
        <v>0</v>
      </c>
      <c r="AF37" s="45">
        <f>$B$37*$C$37*AD37/100/2000</f>
        <v>0</v>
      </c>
      <c r="AG37" s="27"/>
      <c r="AH37" s="28">
        <f t="shared" si="14"/>
        <v>0</v>
      </c>
      <c r="AI37" s="45">
        <f t="shared" si="15"/>
        <v>0</v>
      </c>
      <c r="AJ37" s="27"/>
      <c r="AK37" s="28">
        <f t="shared" si="16"/>
        <v>0</v>
      </c>
      <c r="AL37" s="45">
        <f t="shared" si="17"/>
        <v>0</v>
      </c>
      <c r="AM37" s="27"/>
      <c r="AN37" s="28">
        <f t="shared" si="18"/>
        <v>0</v>
      </c>
      <c r="AO37" s="45">
        <f t="shared" si="19"/>
        <v>0</v>
      </c>
      <c r="AP37" s="27"/>
      <c r="AQ37" s="28">
        <f t="shared" si="20"/>
        <v>0</v>
      </c>
      <c r="AR37" s="45">
        <f t="shared" si="21"/>
        <v>0</v>
      </c>
      <c r="AS37" s="27"/>
      <c r="AT37" s="28">
        <f t="shared" si="10"/>
        <v>0</v>
      </c>
      <c r="AU37" s="45">
        <f t="shared" si="11"/>
        <v>0</v>
      </c>
      <c r="AV37" s="27"/>
      <c r="AW37" s="28">
        <f t="shared" si="12"/>
        <v>0</v>
      </c>
      <c r="AX37" s="45">
        <f t="shared" si="22"/>
        <v>0</v>
      </c>
      <c r="AY37" s="27"/>
      <c r="AZ37" s="28">
        <f t="shared" si="13"/>
        <v>0</v>
      </c>
      <c r="BA37" s="45">
        <f t="shared" si="23"/>
        <v>0</v>
      </c>
      <c r="BB37" s="26"/>
      <c r="BC37" s="28">
        <f t="shared" si="24"/>
        <v>0</v>
      </c>
      <c r="BD37" s="45">
        <f>B37*C37*BB37*$B8/100/2000</f>
        <v>0</v>
      </c>
    </row>
    <row r="38" spans="1:56" s="53" customFormat="1" ht="12" x14ac:dyDescent="0.2">
      <c r="A38" s="29"/>
      <c r="B38" s="30"/>
      <c r="C38" s="30"/>
      <c r="D38" s="30"/>
      <c r="E38" s="49">
        <f t="shared" si="0"/>
        <v>0</v>
      </c>
      <c r="F38" s="30"/>
      <c r="G38" s="49">
        <f t="shared" si="1"/>
        <v>0</v>
      </c>
      <c r="H38" s="51"/>
      <c r="I38" s="30"/>
      <c r="J38" s="31">
        <f t="shared" si="2"/>
        <v>0</v>
      </c>
      <c r="K38" s="49">
        <f>$B$38*$C$38*I38/100/2000</f>
        <v>0</v>
      </c>
      <c r="L38" s="30"/>
      <c r="M38" s="31">
        <f t="shared" si="3"/>
        <v>0</v>
      </c>
      <c r="N38" s="49">
        <f>$B$38*$C$38*L38/100/2000</f>
        <v>0</v>
      </c>
      <c r="O38" s="30"/>
      <c r="P38" s="31">
        <f t="shared" si="4"/>
        <v>0</v>
      </c>
      <c r="Q38" s="49">
        <f>$B$38*$C$38*O38/100/2000</f>
        <v>0</v>
      </c>
      <c r="R38" s="30"/>
      <c r="S38" s="31">
        <f t="shared" si="5"/>
        <v>0</v>
      </c>
      <c r="T38" s="49">
        <f>$B$38*$C$38*R38/100/2000</f>
        <v>0</v>
      </c>
      <c r="U38" s="30"/>
      <c r="V38" s="31">
        <f t="shared" si="6"/>
        <v>0</v>
      </c>
      <c r="W38" s="49">
        <f>$B$38*$C$38*U38/100/2000</f>
        <v>0</v>
      </c>
      <c r="X38" s="30"/>
      <c r="Y38" s="31">
        <f t="shared" si="7"/>
        <v>0</v>
      </c>
      <c r="Z38" s="49">
        <f>$B$38*$C$38*X38/100/2000</f>
        <v>0</v>
      </c>
      <c r="AA38" s="30"/>
      <c r="AB38" s="31">
        <f t="shared" si="8"/>
        <v>0</v>
      </c>
      <c r="AC38" s="49">
        <f>$B$38*$C$38*AA38/100/2000</f>
        <v>0</v>
      </c>
      <c r="AD38" s="30"/>
      <c r="AE38" s="31">
        <f t="shared" si="9"/>
        <v>0</v>
      </c>
      <c r="AF38" s="49">
        <f>$B$38*$C$38*AD38/100/2000</f>
        <v>0</v>
      </c>
      <c r="AG38" s="30"/>
      <c r="AH38" s="31">
        <f t="shared" si="14"/>
        <v>0</v>
      </c>
      <c r="AI38" s="49">
        <f t="shared" si="15"/>
        <v>0</v>
      </c>
      <c r="AJ38" s="30"/>
      <c r="AK38" s="31">
        <f t="shared" si="16"/>
        <v>0</v>
      </c>
      <c r="AL38" s="49">
        <f t="shared" si="17"/>
        <v>0</v>
      </c>
      <c r="AM38" s="30"/>
      <c r="AN38" s="31">
        <f t="shared" si="18"/>
        <v>0</v>
      </c>
      <c r="AO38" s="49">
        <f t="shared" si="19"/>
        <v>0</v>
      </c>
      <c r="AP38" s="30"/>
      <c r="AQ38" s="31">
        <f t="shared" si="20"/>
        <v>0</v>
      </c>
      <c r="AR38" s="49">
        <f t="shared" si="21"/>
        <v>0</v>
      </c>
      <c r="AS38" s="30"/>
      <c r="AT38" s="31">
        <f t="shared" si="10"/>
        <v>0</v>
      </c>
      <c r="AU38" s="49">
        <f t="shared" si="11"/>
        <v>0</v>
      </c>
      <c r="AV38" s="30"/>
      <c r="AW38" s="31">
        <f t="shared" si="12"/>
        <v>0</v>
      </c>
      <c r="AX38" s="115">
        <f t="shared" si="22"/>
        <v>0</v>
      </c>
      <c r="AY38" s="30"/>
      <c r="AZ38" s="31">
        <f t="shared" si="13"/>
        <v>0</v>
      </c>
      <c r="BA38" s="115">
        <f t="shared" si="23"/>
        <v>0</v>
      </c>
      <c r="BB38" s="29"/>
      <c r="BC38" s="31">
        <f t="shared" si="24"/>
        <v>0</v>
      </c>
      <c r="BD38" s="49">
        <f>B38*C38*BB38*$B8/100/2000</f>
        <v>0</v>
      </c>
    </row>
    <row r="39" spans="1:56" s="52" customFormat="1" ht="12" x14ac:dyDescent="0.2">
      <c r="A39" s="26"/>
      <c r="B39" s="27"/>
      <c r="C39" s="27"/>
      <c r="D39" s="27"/>
      <c r="E39" s="45">
        <f t="shared" si="0"/>
        <v>0</v>
      </c>
      <c r="F39" s="27"/>
      <c r="G39" s="45">
        <f t="shared" si="1"/>
        <v>0</v>
      </c>
      <c r="H39" s="51"/>
      <c r="I39" s="27"/>
      <c r="J39" s="28">
        <f t="shared" si="2"/>
        <v>0</v>
      </c>
      <c r="K39" s="45">
        <f>$B$39*$C$39*I39/100/2000</f>
        <v>0</v>
      </c>
      <c r="L39" s="27"/>
      <c r="M39" s="28">
        <f t="shared" si="3"/>
        <v>0</v>
      </c>
      <c r="N39" s="45">
        <f>$B$39*$C$39*L39/100/2000</f>
        <v>0</v>
      </c>
      <c r="O39" s="27"/>
      <c r="P39" s="28">
        <f t="shared" si="4"/>
        <v>0</v>
      </c>
      <c r="Q39" s="45">
        <f>$B$39*$C$39*O39/100/2000</f>
        <v>0</v>
      </c>
      <c r="R39" s="27"/>
      <c r="S39" s="28">
        <f t="shared" si="5"/>
        <v>0</v>
      </c>
      <c r="T39" s="45">
        <f>$B$39*$C$39*R39/100/2000</f>
        <v>0</v>
      </c>
      <c r="U39" s="27"/>
      <c r="V39" s="28">
        <f t="shared" si="6"/>
        <v>0</v>
      </c>
      <c r="W39" s="45">
        <f>$B$39*$C$39*U39/100/2000</f>
        <v>0</v>
      </c>
      <c r="X39" s="27"/>
      <c r="Y39" s="28">
        <f t="shared" si="7"/>
        <v>0</v>
      </c>
      <c r="Z39" s="45">
        <f>$B$39*$C$39*X39/100/2000</f>
        <v>0</v>
      </c>
      <c r="AA39" s="27"/>
      <c r="AB39" s="28">
        <f t="shared" si="8"/>
        <v>0</v>
      </c>
      <c r="AC39" s="45">
        <f>$B$39*$C$39*AA39/100/2000</f>
        <v>0</v>
      </c>
      <c r="AD39" s="27"/>
      <c r="AE39" s="28">
        <f t="shared" si="9"/>
        <v>0</v>
      </c>
      <c r="AF39" s="45">
        <f>$B$39*$C$39*AD39/100/2000</f>
        <v>0</v>
      </c>
      <c r="AG39" s="27"/>
      <c r="AH39" s="28">
        <f t="shared" si="14"/>
        <v>0</v>
      </c>
      <c r="AI39" s="45">
        <f t="shared" si="15"/>
        <v>0</v>
      </c>
      <c r="AJ39" s="27"/>
      <c r="AK39" s="28">
        <f t="shared" si="16"/>
        <v>0</v>
      </c>
      <c r="AL39" s="45">
        <f t="shared" si="17"/>
        <v>0</v>
      </c>
      <c r="AM39" s="27"/>
      <c r="AN39" s="54">
        <f t="shared" si="18"/>
        <v>0</v>
      </c>
      <c r="AO39" s="45">
        <f t="shared" si="19"/>
        <v>0</v>
      </c>
      <c r="AP39" s="27"/>
      <c r="AQ39" s="28">
        <f t="shared" si="20"/>
        <v>0</v>
      </c>
      <c r="AR39" s="45">
        <f t="shared" si="21"/>
        <v>0</v>
      </c>
      <c r="AS39" s="27"/>
      <c r="AT39" s="28">
        <f t="shared" si="10"/>
        <v>0</v>
      </c>
      <c r="AU39" s="45">
        <f t="shared" si="11"/>
        <v>0</v>
      </c>
      <c r="AV39" s="27"/>
      <c r="AW39" s="28">
        <f t="shared" si="12"/>
        <v>0</v>
      </c>
      <c r="AX39" s="45">
        <f t="shared" si="22"/>
        <v>0</v>
      </c>
      <c r="AY39" s="27"/>
      <c r="AZ39" s="28">
        <f t="shared" si="13"/>
        <v>0</v>
      </c>
      <c r="BA39" s="45">
        <f t="shared" si="23"/>
        <v>0</v>
      </c>
      <c r="BB39" s="26"/>
      <c r="BC39" s="28">
        <f t="shared" si="24"/>
        <v>0</v>
      </c>
      <c r="BD39" s="45">
        <f>B39*C39*BB39*$B8/100/2000</f>
        <v>0</v>
      </c>
    </row>
    <row r="40" spans="1:56" s="53" customFormat="1" ht="12" x14ac:dyDescent="0.2">
      <c r="A40" s="29"/>
      <c r="B40" s="30"/>
      <c r="C40" s="30"/>
      <c r="D40" s="30"/>
      <c r="E40" s="49">
        <f t="shared" si="0"/>
        <v>0</v>
      </c>
      <c r="F40" s="30"/>
      <c r="G40" s="49">
        <f t="shared" si="1"/>
        <v>0</v>
      </c>
      <c r="H40" s="51"/>
      <c r="I40" s="30"/>
      <c r="J40" s="31">
        <f t="shared" si="2"/>
        <v>0</v>
      </c>
      <c r="K40" s="49">
        <f>$B$40*$C$40*I40/100/2000</f>
        <v>0</v>
      </c>
      <c r="L40" s="30"/>
      <c r="M40" s="31">
        <f t="shared" si="3"/>
        <v>0</v>
      </c>
      <c r="N40" s="49">
        <f>$B$40*$C$40*L40/100/2000</f>
        <v>0</v>
      </c>
      <c r="O40" s="30"/>
      <c r="P40" s="31">
        <f t="shared" si="4"/>
        <v>0</v>
      </c>
      <c r="Q40" s="49">
        <f>$B$40*$C$40*O40/100/2000</f>
        <v>0</v>
      </c>
      <c r="R40" s="30"/>
      <c r="S40" s="31">
        <f t="shared" si="5"/>
        <v>0</v>
      </c>
      <c r="T40" s="49">
        <f>$B$40*$C$40*R40/100/2000</f>
        <v>0</v>
      </c>
      <c r="U40" s="30"/>
      <c r="V40" s="31">
        <f t="shared" si="6"/>
        <v>0</v>
      </c>
      <c r="W40" s="49">
        <f>$B$40*$C$40*U40/100/2000</f>
        <v>0</v>
      </c>
      <c r="X40" s="30"/>
      <c r="Y40" s="31">
        <f t="shared" si="7"/>
        <v>0</v>
      </c>
      <c r="Z40" s="49">
        <f>$B$40*$C$40*X40/100/2000</f>
        <v>0</v>
      </c>
      <c r="AA40" s="30"/>
      <c r="AB40" s="31">
        <f t="shared" si="8"/>
        <v>0</v>
      </c>
      <c r="AC40" s="49">
        <f>$B$40*$C$40*AA40/100/2000</f>
        <v>0</v>
      </c>
      <c r="AD40" s="30"/>
      <c r="AE40" s="31">
        <f t="shared" si="9"/>
        <v>0</v>
      </c>
      <c r="AF40" s="49">
        <f>$B$40*$C$40*AD40/100/2000</f>
        <v>0</v>
      </c>
      <c r="AG40" s="30"/>
      <c r="AH40" s="31">
        <f t="shared" si="14"/>
        <v>0</v>
      </c>
      <c r="AI40" s="49">
        <f t="shared" si="15"/>
        <v>0</v>
      </c>
      <c r="AJ40" s="30"/>
      <c r="AK40" s="31">
        <f t="shared" si="16"/>
        <v>0</v>
      </c>
      <c r="AL40" s="49">
        <f t="shared" si="17"/>
        <v>0</v>
      </c>
      <c r="AM40" s="30"/>
      <c r="AN40" s="31">
        <f t="shared" si="18"/>
        <v>0</v>
      </c>
      <c r="AO40" s="49">
        <f t="shared" si="19"/>
        <v>0</v>
      </c>
      <c r="AP40" s="30"/>
      <c r="AQ40" s="31">
        <f t="shared" si="20"/>
        <v>0</v>
      </c>
      <c r="AR40" s="49">
        <f t="shared" si="21"/>
        <v>0</v>
      </c>
      <c r="AS40" s="30"/>
      <c r="AT40" s="31">
        <f t="shared" si="10"/>
        <v>0</v>
      </c>
      <c r="AU40" s="49">
        <f t="shared" si="11"/>
        <v>0</v>
      </c>
      <c r="AV40" s="30"/>
      <c r="AW40" s="31">
        <f t="shared" si="12"/>
        <v>0</v>
      </c>
      <c r="AX40" s="115">
        <f t="shared" si="22"/>
        <v>0</v>
      </c>
      <c r="AY40" s="30"/>
      <c r="AZ40" s="31">
        <f t="shared" si="13"/>
        <v>0</v>
      </c>
      <c r="BA40" s="115">
        <f t="shared" si="23"/>
        <v>0</v>
      </c>
      <c r="BB40" s="29"/>
      <c r="BC40" s="31">
        <f t="shared" si="24"/>
        <v>0</v>
      </c>
      <c r="BD40" s="49">
        <f>B40*C40*BB40*$B8/100/2000</f>
        <v>0</v>
      </c>
    </row>
    <row r="41" spans="1:56" s="52" customFormat="1" ht="12" x14ac:dyDescent="0.2">
      <c r="A41" s="26"/>
      <c r="B41" s="27"/>
      <c r="C41" s="27"/>
      <c r="D41" s="27"/>
      <c r="E41" s="45">
        <f t="shared" si="0"/>
        <v>0</v>
      </c>
      <c r="F41" s="27"/>
      <c r="G41" s="45">
        <f t="shared" si="1"/>
        <v>0</v>
      </c>
      <c r="H41" s="51"/>
      <c r="I41" s="27"/>
      <c r="J41" s="28">
        <f t="shared" si="2"/>
        <v>0</v>
      </c>
      <c r="K41" s="45">
        <f>$B$41*$C$41*I41/100/2000</f>
        <v>0</v>
      </c>
      <c r="L41" s="27"/>
      <c r="M41" s="28">
        <f t="shared" si="3"/>
        <v>0</v>
      </c>
      <c r="N41" s="45">
        <f>$B$41*$C$41*L41/100/2000</f>
        <v>0</v>
      </c>
      <c r="O41" s="27"/>
      <c r="P41" s="28">
        <f t="shared" si="4"/>
        <v>0</v>
      </c>
      <c r="Q41" s="45">
        <f>$B$41*$C$41*O41/100/2000</f>
        <v>0</v>
      </c>
      <c r="R41" s="27"/>
      <c r="S41" s="28">
        <f t="shared" si="5"/>
        <v>0</v>
      </c>
      <c r="T41" s="45">
        <f>$B$41*$C$41*R41/100/2000</f>
        <v>0</v>
      </c>
      <c r="U41" s="27"/>
      <c r="V41" s="28">
        <f t="shared" si="6"/>
        <v>0</v>
      </c>
      <c r="W41" s="45">
        <f>$B$41*$C$41*U41/100/2000</f>
        <v>0</v>
      </c>
      <c r="X41" s="27"/>
      <c r="Y41" s="28">
        <f t="shared" si="7"/>
        <v>0</v>
      </c>
      <c r="Z41" s="45">
        <f>$B$41*$C$41*X41/100/2000</f>
        <v>0</v>
      </c>
      <c r="AA41" s="27"/>
      <c r="AB41" s="28">
        <f t="shared" si="8"/>
        <v>0</v>
      </c>
      <c r="AC41" s="45">
        <f>$B$41*$C$41*AA41/100/2000</f>
        <v>0</v>
      </c>
      <c r="AD41" s="27"/>
      <c r="AE41" s="28">
        <f t="shared" si="9"/>
        <v>0</v>
      </c>
      <c r="AF41" s="45">
        <f>$B$41*$C$41*AD41/100/2000</f>
        <v>0</v>
      </c>
      <c r="AG41" s="27"/>
      <c r="AH41" s="28">
        <f t="shared" si="14"/>
        <v>0</v>
      </c>
      <c r="AI41" s="45">
        <f t="shared" si="15"/>
        <v>0</v>
      </c>
      <c r="AJ41" s="27"/>
      <c r="AK41" s="28">
        <f t="shared" si="16"/>
        <v>0</v>
      </c>
      <c r="AL41" s="45">
        <f t="shared" si="17"/>
        <v>0</v>
      </c>
      <c r="AM41" s="27"/>
      <c r="AN41" s="28">
        <f t="shared" si="18"/>
        <v>0</v>
      </c>
      <c r="AO41" s="45">
        <f t="shared" si="19"/>
        <v>0</v>
      </c>
      <c r="AP41" s="27"/>
      <c r="AQ41" s="28">
        <f t="shared" si="20"/>
        <v>0</v>
      </c>
      <c r="AR41" s="45">
        <f t="shared" si="21"/>
        <v>0</v>
      </c>
      <c r="AS41" s="27"/>
      <c r="AT41" s="28">
        <f t="shared" si="10"/>
        <v>0</v>
      </c>
      <c r="AU41" s="45">
        <f t="shared" si="11"/>
        <v>0</v>
      </c>
      <c r="AV41" s="27"/>
      <c r="AW41" s="28">
        <f t="shared" si="12"/>
        <v>0</v>
      </c>
      <c r="AX41" s="45">
        <f t="shared" si="22"/>
        <v>0</v>
      </c>
      <c r="AY41" s="27"/>
      <c r="AZ41" s="28">
        <f t="shared" si="13"/>
        <v>0</v>
      </c>
      <c r="BA41" s="45">
        <f t="shared" si="23"/>
        <v>0</v>
      </c>
      <c r="BB41" s="26"/>
      <c r="BC41" s="28">
        <f t="shared" si="24"/>
        <v>0</v>
      </c>
      <c r="BD41" s="45">
        <f>B41*C41*BB41*$B8/100/2000</f>
        <v>0</v>
      </c>
    </row>
    <row r="42" spans="1:56" s="53" customFormat="1" ht="12" x14ac:dyDescent="0.2">
      <c r="A42" s="29"/>
      <c r="B42" s="30"/>
      <c r="C42" s="30"/>
      <c r="D42" s="30"/>
      <c r="E42" s="49">
        <f t="shared" si="0"/>
        <v>0</v>
      </c>
      <c r="F42" s="30"/>
      <c r="G42" s="49">
        <f t="shared" si="1"/>
        <v>0</v>
      </c>
      <c r="H42" s="51"/>
      <c r="I42" s="30"/>
      <c r="J42" s="31">
        <f t="shared" si="2"/>
        <v>0</v>
      </c>
      <c r="K42" s="49">
        <f>$B$42*$C$42*I42/100/2000</f>
        <v>0</v>
      </c>
      <c r="L42" s="30"/>
      <c r="M42" s="31">
        <f t="shared" si="3"/>
        <v>0</v>
      </c>
      <c r="N42" s="49">
        <f>$B$42*$C$42*L42/100/2000</f>
        <v>0</v>
      </c>
      <c r="O42" s="30"/>
      <c r="P42" s="31">
        <f t="shared" si="4"/>
        <v>0</v>
      </c>
      <c r="Q42" s="49">
        <f>$B$42*$C$42*O42/100/2000</f>
        <v>0</v>
      </c>
      <c r="R42" s="30"/>
      <c r="S42" s="31">
        <f t="shared" si="5"/>
        <v>0</v>
      </c>
      <c r="T42" s="49">
        <f>$B$42*$C$42*R42/100/2000</f>
        <v>0</v>
      </c>
      <c r="U42" s="30"/>
      <c r="V42" s="31">
        <f t="shared" si="6"/>
        <v>0</v>
      </c>
      <c r="W42" s="49">
        <f>$B$42*$C$42*U42/100/2000</f>
        <v>0</v>
      </c>
      <c r="X42" s="30"/>
      <c r="Y42" s="31">
        <f t="shared" si="7"/>
        <v>0</v>
      </c>
      <c r="Z42" s="49">
        <f>$B$42*$C$42*X42/100/2000</f>
        <v>0</v>
      </c>
      <c r="AA42" s="30"/>
      <c r="AB42" s="31">
        <f t="shared" si="8"/>
        <v>0</v>
      </c>
      <c r="AC42" s="49">
        <f>$B$42*$C$42*AA42/100/2000</f>
        <v>0</v>
      </c>
      <c r="AD42" s="30"/>
      <c r="AE42" s="31">
        <f t="shared" si="9"/>
        <v>0</v>
      </c>
      <c r="AF42" s="49">
        <f>$B$42*$C$42*AD42/100/2000</f>
        <v>0</v>
      </c>
      <c r="AG42" s="30"/>
      <c r="AH42" s="31">
        <f t="shared" si="14"/>
        <v>0</v>
      </c>
      <c r="AI42" s="49">
        <f t="shared" si="15"/>
        <v>0</v>
      </c>
      <c r="AJ42" s="30"/>
      <c r="AK42" s="31">
        <f t="shared" si="16"/>
        <v>0</v>
      </c>
      <c r="AL42" s="49">
        <f t="shared" si="17"/>
        <v>0</v>
      </c>
      <c r="AM42" s="30"/>
      <c r="AN42" s="31">
        <f t="shared" si="18"/>
        <v>0</v>
      </c>
      <c r="AO42" s="49">
        <f t="shared" si="19"/>
        <v>0</v>
      </c>
      <c r="AP42" s="30"/>
      <c r="AQ42" s="31">
        <f t="shared" si="20"/>
        <v>0</v>
      </c>
      <c r="AR42" s="49">
        <f t="shared" si="21"/>
        <v>0</v>
      </c>
      <c r="AS42" s="30"/>
      <c r="AT42" s="31">
        <f t="shared" si="10"/>
        <v>0</v>
      </c>
      <c r="AU42" s="49">
        <f t="shared" si="11"/>
        <v>0</v>
      </c>
      <c r="AV42" s="30"/>
      <c r="AW42" s="31">
        <f t="shared" si="12"/>
        <v>0</v>
      </c>
      <c r="AX42" s="115">
        <f t="shared" si="22"/>
        <v>0</v>
      </c>
      <c r="AY42" s="30"/>
      <c r="AZ42" s="31">
        <f t="shared" si="13"/>
        <v>0</v>
      </c>
      <c r="BA42" s="115">
        <f t="shared" si="23"/>
        <v>0</v>
      </c>
      <c r="BB42" s="29"/>
      <c r="BC42" s="31">
        <f t="shared" si="24"/>
        <v>0</v>
      </c>
      <c r="BD42" s="49">
        <f>B42*C42*BB42*$B8/100/2000</f>
        <v>0</v>
      </c>
    </row>
    <row r="43" spans="1:56" s="52" customFormat="1" ht="12" x14ac:dyDescent="0.2">
      <c r="A43" s="26"/>
      <c r="B43" s="27"/>
      <c r="C43" s="27"/>
      <c r="D43" s="27"/>
      <c r="E43" s="45">
        <f t="shared" si="0"/>
        <v>0</v>
      </c>
      <c r="F43" s="27"/>
      <c r="G43" s="45">
        <f t="shared" si="1"/>
        <v>0</v>
      </c>
      <c r="H43" s="51"/>
      <c r="I43" s="27"/>
      <c r="J43" s="28">
        <f t="shared" si="2"/>
        <v>0</v>
      </c>
      <c r="K43" s="45">
        <f>$B$43*$C$43*I43/100/2000</f>
        <v>0</v>
      </c>
      <c r="L43" s="27"/>
      <c r="M43" s="28">
        <f t="shared" si="3"/>
        <v>0</v>
      </c>
      <c r="N43" s="45">
        <f>$B$43*$C$43*L43/100/2000</f>
        <v>0</v>
      </c>
      <c r="O43" s="27"/>
      <c r="P43" s="28">
        <f t="shared" si="4"/>
        <v>0</v>
      </c>
      <c r="Q43" s="45">
        <f>$B$43*$C$43*O43/100/2000</f>
        <v>0</v>
      </c>
      <c r="R43" s="27"/>
      <c r="S43" s="28">
        <f t="shared" si="5"/>
        <v>0</v>
      </c>
      <c r="T43" s="45">
        <f>$B$43*$C$43*R43/100/2000</f>
        <v>0</v>
      </c>
      <c r="U43" s="27"/>
      <c r="V43" s="28">
        <f t="shared" si="6"/>
        <v>0</v>
      </c>
      <c r="W43" s="45">
        <f>$B$43*$C$43*U43/100/2000</f>
        <v>0</v>
      </c>
      <c r="X43" s="27"/>
      <c r="Y43" s="28">
        <f t="shared" si="7"/>
        <v>0</v>
      </c>
      <c r="Z43" s="45">
        <f>$B$43*$C$43*X43/100/2000</f>
        <v>0</v>
      </c>
      <c r="AA43" s="27"/>
      <c r="AB43" s="28">
        <f t="shared" si="8"/>
        <v>0</v>
      </c>
      <c r="AC43" s="45">
        <f>$B$43*$C$43*AA43/100/2000</f>
        <v>0</v>
      </c>
      <c r="AD43" s="27"/>
      <c r="AE43" s="28">
        <f t="shared" si="9"/>
        <v>0</v>
      </c>
      <c r="AF43" s="45">
        <f>$B$43*$C$43*AD43/100/2000</f>
        <v>0</v>
      </c>
      <c r="AG43" s="27"/>
      <c r="AH43" s="28">
        <f t="shared" si="14"/>
        <v>0</v>
      </c>
      <c r="AI43" s="45">
        <f t="shared" si="15"/>
        <v>0</v>
      </c>
      <c r="AJ43" s="27"/>
      <c r="AK43" s="28">
        <f t="shared" si="16"/>
        <v>0</v>
      </c>
      <c r="AL43" s="45">
        <f t="shared" si="17"/>
        <v>0</v>
      </c>
      <c r="AM43" s="27"/>
      <c r="AN43" s="28">
        <f t="shared" si="18"/>
        <v>0</v>
      </c>
      <c r="AO43" s="45">
        <f t="shared" si="19"/>
        <v>0</v>
      </c>
      <c r="AP43" s="27"/>
      <c r="AQ43" s="28">
        <f t="shared" si="20"/>
        <v>0</v>
      </c>
      <c r="AR43" s="45">
        <f t="shared" si="21"/>
        <v>0</v>
      </c>
      <c r="AS43" s="27"/>
      <c r="AT43" s="28">
        <f t="shared" si="10"/>
        <v>0</v>
      </c>
      <c r="AU43" s="45">
        <f t="shared" si="11"/>
        <v>0</v>
      </c>
      <c r="AV43" s="27"/>
      <c r="AW43" s="28">
        <f t="shared" si="12"/>
        <v>0</v>
      </c>
      <c r="AX43" s="45">
        <f t="shared" si="22"/>
        <v>0</v>
      </c>
      <c r="AY43" s="27"/>
      <c r="AZ43" s="28">
        <f t="shared" si="13"/>
        <v>0</v>
      </c>
      <c r="BA43" s="45">
        <f t="shared" si="23"/>
        <v>0</v>
      </c>
      <c r="BB43" s="26"/>
      <c r="BC43" s="28">
        <f t="shared" si="24"/>
        <v>0</v>
      </c>
      <c r="BD43" s="45">
        <f>B43*C43*BB43*$B8/100/2000</f>
        <v>0</v>
      </c>
    </row>
    <row r="44" spans="1:56" s="53" customFormat="1" ht="12" x14ac:dyDescent="0.2">
      <c r="A44" s="29"/>
      <c r="B44" s="30"/>
      <c r="C44" s="30"/>
      <c r="D44" s="30"/>
      <c r="E44" s="49">
        <f t="shared" si="0"/>
        <v>0</v>
      </c>
      <c r="F44" s="30"/>
      <c r="G44" s="49">
        <f t="shared" si="1"/>
        <v>0</v>
      </c>
      <c r="H44" s="51"/>
      <c r="I44" s="30"/>
      <c r="J44" s="31">
        <f t="shared" si="2"/>
        <v>0</v>
      </c>
      <c r="K44" s="49">
        <f>$B$44*$C$44*I44/100/2000</f>
        <v>0</v>
      </c>
      <c r="L44" s="30"/>
      <c r="M44" s="31">
        <f t="shared" si="3"/>
        <v>0</v>
      </c>
      <c r="N44" s="49">
        <f>$B$44*$C$44*L44/100/2000</f>
        <v>0</v>
      </c>
      <c r="O44" s="30"/>
      <c r="P44" s="31">
        <f t="shared" si="4"/>
        <v>0</v>
      </c>
      <c r="Q44" s="49">
        <f>$B$44*$C$44*O44/100/2000</f>
        <v>0</v>
      </c>
      <c r="R44" s="30"/>
      <c r="S44" s="31">
        <f t="shared" si="5"/>
        <v>0</v>
      </c>
      <c r="T44" s="49">
        <f>$B$44*$C$44*R44/100/2000</f>
        <v>0</v>
      </c>
      <c r="U44" s="30"/>
      <c r="V44" s="31">
        <f t="shared" si="6"/>
        <v>0</v>
      </c>
      <c r="W44" s="49">
        <f>$B$44*$C$44*U44/100/2000</f>
        <v>0</v>
      </c>
      <c r="X44" s="30"/>
      <c r="Y44" s="31">
        <f t="shared" si="7"/>
        <v>0</v>
      </c>
      <c r="Z44" s="49">
        <f>$B$44*$C$44*X44/100/2000</f>
        <v>0</v>
      </c>
      <c r="AA44" s="30"/>
      <c r="AB44" s="31">
        <f t="shared" si="8"/>
        <v>0</v>
      </c>
      <c r="AC44" s="49">
        <f>$B$44*$C$44*AA44/100/2000</f>
        <v>0</v>
      </c>
      <c r="AD44" s="30"/>
      <c r="AE44" s="31">
        <f t="shared" si="9"/>
        <v>0</v>
      </c>
      <c r="AF44" s="49">
        <f>$B$44*$C$44*AD44/100/2000</f>
        <v>0</v>
      </c>
      <c r="AG44" s="30"/>
      <c r="AH44" s="31">
        <f t="shared" si="14"/>
        <v>0</v>
      </c>
      <c r="AI44" s="49">
        <f t="shared" si="15"/>
        <v>0</v>
      </c>
      <c r="AJ44" s="30"/>
      <c r="AK44" s="31">
        <f t="shared" si="16"/>
        <v>0</v>
      </c>
      <c r="AL44" s="49">
        <f t="shared" si="17"/>
        <v>0</v>
      </c>
      <c r="AM44" s="30"/>
      <c r="AN44" s="31">
        <f t="shared" si="18"/>
        <v>0</v>
      </c>
      <c r="AO44" s="49">
        <f t="shared" si="19"/>
        <v>0</v>
      </c>
      <c r="AP44" s="30"/>
      <c r="AQ44" s="31">
        <f t="shared" si="20"/>
        <v>0</v>
      </c>
      <c r="AR44" s="49">
        <f t="shared" si="21"/>
        <v>0</v>
      </c>
      <c r="AS44" s="30"/>
      <c r="AT44" s="31">
        <f t="shared" si="10"/>
        <v>0</v>
      </c>
      <c r="AU44" s="49">
        <f t="shared" si="11"/>
        <v>0</v>
      </c>
      <c r="AV44" s="30"/>
      <c r="AW44" s="31">
        <f t="shared" si="12"/>
        <v>0</v>
      </c>
      <c r="AX44" s="115">
        <f t="shared" si="22"/>
        <v>0</v>
      </c>
      <c r="AY44" s="30"/>
      <c r="AZ44" s="31">
        <f t="shared" si="13"/>
        <v>0</v>
      </c>
      <c r="BA44" s="115">
        <f t="shared" si="23"/>
        <v>0</v>
      </c>
      <c r="BB44" s="29"/>
      <c r="BC44" s="31">
        <f t="shared" si="24"/>
        <v>0</v>
      </c>
      <c r="BD44" s="49">
        <f>B44*C44*BB44*$B8/100/2000</f>
        <v>0</v>
      </c>
    </row>
    <row r="45" spans="1:56" s="38" customFormat="1" ht="12" x14ac:dyDescent="0.2">
      <c r="A45" s="55" t="s">
        <v>28</v>
      </c>
      <c r="B45" s="55"/>
      <c r="C45" s="56"/>
      <c r="D45" s="56"/>
      <c r="E45" s="57">
        <f>L52*G4</f>
        <v>0</v>
      </c>
      <c r="F45" s="57"/>
      <c r="G45" s="57">
        <f>L51*B8*G4</f>
        <v>0</v>
      </c>
      <c r="H45" s="58"/>
      <c r="I45" s="57"/>
      <c r="J45" s="57"/>
      <c r="K45" s="57">
        <f>L53*G4</f>
        <v>0</v>
      </c>
      <c r="L45" s="57"/>
      <c r="M45" s="57"/>
      <c r="N45" s="57">
        <f>L54*G4</f>
        <v>0</v>
      </c>
      <c r="O45" s="57"/>
      <c r="P45" s="57"/>
      <c r="Q45" s="57">
        <f>L55*G4</f>
        <v>0</v>
      </c>
      <c r="R45" s="57"/>
      <c r="S45" s="57"/>
      <c r="T45" s="57">
        <f>L56*G4</f>
        <v>0</v>
      </c>
      <c r="U45" s="57"/>
      <c r="V45" s="57"/>
      <c r="W45" s="57">
        <f>L57*G4</f>
        <v>0</v>
      </c>
      <c r="X45" s="57"/>
      <c r="Y45" s="59"/>
      <c r="Z45" s="57">
        <f>L58*G4</f>
        <v>0</v>
      </c>
      <c r="AA45" s="57"/>
      <c r="AB45" s="57"/>
      <c r="AC45" s="57">
        <f>L59*G4</f>
        <v>0</v>
      </c>
      <c r="AD45" s="57"/>
      <c r="AE45" s="57"/>
      <c r="AF45" s="57">
        <f>L60*G4</f>
        <v>0</v>
      </c>
      <c r="AG45" s="32"/>
      <c r="AH45" s="32"/>
      <c r="AI45" s="57">
        <f>L61*G4</f>
        <v>0</v>
      </c>
      <c r="AJ45" s="57"/>
      <c r="AK45" s="57"/>
      <c r="AL45" s="57">
        <f>L62*G4</f>
        <v>0</v>
      </c>
      <c r="AM45" s="57"/>
      <c r="AN45" s="57"/>
      <c r="AO45" s="57">
        <f>L63*G4</f>
        <v>0</v>
      </c>
      <c r="AP45" s="57"/>
      <c r="AQ45" s="57"/>
      <c r="AR45" s="57">
        <f>L64*G4</f>
        <v>0</v>
      </c>
      <c r="AS45" s="57"/>
      <c r="AT45" s="57"/>
      <c r="AU45" s="57">
        <f>L65*G4</f>
        <v>0</v>
      </c>
      <c r="AV45" s="60"/>
      <c r="AW45" s="57"/>
      <c r="AX45" s="57">
        <f>L66*G4*B8</f>
        <v>0</v>
      </c>
      <c r="AY45" s="57"/>
      <c r="AZ45" s="57"/>
      <c r="BA45" s="57">
        <f>L67*G4</f>
        <v>0</v>
      </c>
      <c r="BB45" s="57"/>
      <c r="BC45" s="61"/>
      <c r="BD45" s="57">
        <f>L68*G4*B8</f>
        <v>0</v>
      </c>
    </row>
    <row r="46" spans="1:56" s="67" customFormat="1" x14ac:dyDescent="0.2">
      <c r="A46" s="62" t="s">
        <v>26</v>
      </c>
      <c r="B46" s="63"/>
      <c r="C46" s="63"/>
      <c r="D46" s="64"/>
      <c r="E46" s="65">
        <f>L52*G4*8760/2000</f>
        <v>0</v>
      </c>
      <c r="F46" s="65"/>
      <c r="G46" s="65">
        <f>L51*B8*G4*8760/2000</f>
        <v>0</v>
      </c>
      <c r="H46" s="66"/>
      <c r="I46" s="65"/>
      <c r="J46" s="65"/>
      <c r="K46" s="65">
        <f>L53*G4*8760/2000</f>
        <v>0</v>
      </c>
      <c r="L46" s="65"/>
      <c r="M46" s="65"/>
      <c r="N46" s="65">
        <f>L54*G4*8760/2000</f>
        <v>0</v>
      </c>
      <c r="O46" s="65"/>
      <c r="P46" s="65"/>
      <c r="Q46" s="65">
        <f>L55*G4*8760/2000</f>
        <v>0</v>
      </c>
      <c r="R46" s="65"/>
      <c r="S46" s="65"/>
      <c r="T46" s="65">
        <f>L56*G4*8760/2000</f>
        <v>0</v>
      </c>
      <c r="U46" s="65"/>
      <c r="V46" s="65"/>
      <c r="W46" s="65">
        <f>L57*G4*8760/2000</f>
        <v>0</v>
      </c>
      <c r="X46" s="65"/>
      <c r="Y46" s="65"/>
      <c r="Z46" s="65">
        <f>L58*G4*8760/2000</f>
        <v>0</v>
      </c>
      <c r="AA46" s="65"/>
      <c r="AB46" s="65"/>
      <c r="AC46" s="65">
        <f>L59*G4*8760/2000</f>
        <v>0</v>
      </c>
      <c r="AD46" s="65"/>
      <c r="AE46" s="65"/>
      <c r="AF46" s="65">
        <f>L60*G4*8760/2000</f>
        <v>0</v>
      </c>
      <c r="AG46" s="41"/>
      <c r="AH46" s="41"/>
      <c r="AI46" s="65">
        <f>L61*G4*8760/2000</f>
        <v>0</v>
      </c>
      <c r="AJ46" s="65"/>
      <c r="AK46" s="65"/>
      <c r="AL46" s="65">
        <f>L62*G4*8760/2000</f>
        <v>0</v>
      </c>
      <c r="AM46" s="65"/>
      <c r="AN46" s="65"/>
      <c r="AO46" s="65">
        <f>L63*G4*8760/2000</f>
        <v>0</v>
      </c>
      <c r="AP46" s="65"/>
      <c r="AQ46" s="65"/>
      <c r="AR46" s="65">
        <f>L64*G4*8760/2000</f>
        <v>0</v>
      </c>
      <c r="AS46" s="65"/>
      <c r="AT46" s="65"/>
      <c r="AU46" s="65">
        <f>L65*G4*8760/2000</f>
        <v>0</v>
      </c>
      <c r="AV46" s="65"/>
      <c r="AW46" s="65"/>
      <c r="AX46" s="65">
        <f>L66*G4*B8*8760/2000</f>
        <v>0</v>
      </c>
      <c r="AY46" s="65"/>
      <c r="AZ46" s="65"/>
      <c r="BA46" s="65">
        <f>L67*G4*8760/2000</f>
        <v>0</v>
      </c>
      <c r="BB46" s="65"/>
      <c r="BC46" s="65"/>
      <c r="BD46" s="65">
        <f>L68*B8*G4*8760/2000</f>
        <v>0</v>
      </c>
    </row>
    <row r="47" spans="1:56" s="38" customFormat="1" ht="12" x14ac:dyDescent="0.2">
      <c r="A47" s="68" t="s">
        <v>27</v>
      </c>
      <c r="B47" s="68"/>
      <c r="C47" s="68"/>
      <c r="D47" s="69"/>
      <c r="E47" s="70">
        <f>G7*L52/2000</f>
        <v>0</v>
      </c>
      <c r="F47" s="70"/>
      <c r="G47" s="70">
        <f>L51*G7*B8/2000</f>
        <v>0</v>
      </c>
      <c r="H47" s="71"/>
      <c r="I47" s="70"/>
      <c r="J47" s="70"/>
      <c r="K47" s="70">
        <f>L53*G7/2000</f>
        <v>0</v>
      </c>
      <c r="L47" s="70"/>
      <c r="M47" s="70"/>
      <c r="N47" s="70">
        <f>L54*G7/2000</f>
        <v>0</v>
      </c>
      <c r="O47" s="70"/>
      <c r="P47" s="70"/>
      <c r="Q47" s="70">
        <f>L55*G7/2000</f>
        <v>0</v>
      </c>
      <c r="R47" s="70"/>
      <c r="S47" s="70"/>
      <c r="T47" s="70">
        <f>L56*G7/2000</f>
        <v>0</v>
      </c>
      <c r="U47" s="70"/>
      <c r="V47" s="70"/>
      <c r="W47" s="70">
        <f>L57*G7/2000</f>
        <v>0</v>
      </c>
      <c r="X47" s="70"/>
      <c r="Y47" s="70"/>
      <c r="Z47" s="70">
        <f>L58*G7/2000</f>
        <v>0</v>
      </c>
      <c r="AA47" s="70"/>
      <c r="AB47" s="70"/>
      <c r="AC47" s="70">
        <f>L59*G7/2000</f>
        <v>0</v>
      </c>
      <c r="AD47" s="70"/>
      <c r="AE47" s="70"/>
      <c r="AF47" s="70">
        <f>L60*G7/2000</f>
        <v>0</v>
      </c>
      <c r="AG47" s="32"/>
      <c r="AH47" s="32"/>
      <c r="AI47" s="70">
        <f>L61*G7/2000</f>
        <v>0</v>
      </c>
      <c r="AJ47" s="70"/>
      <c r="AK47" s="70"/>
      <c r="AL47" s="70">
        <f>L62*G7/2000</f>
        <v>0</v>
      </c>
      <c r="AM47" s="70"/>
      <c r="AN47" s="70"/>
      <c r="AO47" s="70">
        <f>L63*G7/2000</f>
        <v>0</v>
      </c>
      <c r="AP47" s="70"/>
      <c r="AQ47" s="70"/>
      <c r="AR47" s="70">
        <f>L64*G7/2000</f>
        <v>0</v>
      </c>
      <c r="AS47" s="70"/>
      <c r="AT47" s="70"/>
      <c r="AU47" s="70">
        <f>L65*G7/2000</f>
        <v>0</v>
      </c>
      <c r="AV47" s="70"/>
      <c r="AW47" s="70"/>
      <c r="AX47" s="70">
        <f>L66*G7*B8/2000</f>
        <v>0</v>
      </c>
      <c r="AY47" s="70"/>
      <c r="AZ47" s="70"/>
      <c r="BA47" s="70">
        <f>L67*G7/2000</f>
        <v>0</v>
      </c>
      <c r="BB47" s="70"/>
      <c r="BC47" s="70"/>
      <c r="BD47" s="70">
        <f>L68*G7*B8/2000</f>
        <v>0</v>
      </c>
    </row>
    <row r="48" spans="1:56" s="38" customFormat="1" ht="12" x14ac:dyDescent="0.2">
      <c r="A48" s="156" t="s">
        <v>18</v>
      </c>
      <c r="B48" s="157"/>
      <c r="C48" s="72">
        <f>SUM(C11:C44)</f>
        <v>0</v>
      </c>
      <c r="D48" s="73"/>
      <c r="E48" s="72">
        <f>SUM(E11:E44)</f>
        <v>0</v>
      </c>
      <c r="F48" s="74"/>
      <c r="G48" s="72">
        <f>SUM(G11:G44)</f>
        <v>0</v>
      </c>
      <c r="H48" s="75"/>
      <c r="I48" s="74"/>
      <c r="J48" s="74"/>
      <c r="K48" s="72">
        <f>SUM(K11:K44)</f>
        <v>0</v>
      </c>
      <c r="L48" s="74"/>
      <c r="M48" s="74"/>
      <c r="N48" s="72">
        <f>SUM(N11:N44)</f>
        <v>0</v>
      </c>
      <c r="O48" s="74"/>
      <c r="P48" s="74"/>
      <c r="Q48" s="72">
        <f>SUM(Q11:Q44)</f>
        <v>0</v>
      </c>
      <c r="R48" s="74"/>
      <c r="S48" s="74"/>
      <c r="T48" s="72">
        <f>SUM(T11:T44)</f>
        <v>0</v>
      </c>
      <c r="U48" s="74"/>
      <c r="V48" s="74"/>
      <c r="W48" s="72">
        <f>SUM(W11:W44)</f>
        <v>0</v>
      </c>
      <c r="X48" s="72"/>
      <c r="Y48" s="74"/>
      <c r="Z48" s="72">
        <f>SUM(Z11:Z44)</f>
        <v>0</v>
      </c>
      <c r="AA48" s="72"/>
      <c r="AB48" s="74"/>
      <c r="AC48" s="72">
        <f>SUM(AC11:AC44)</f>
        <v>0</v>
      </c>
      <c r="AD48" s="72"/>
      <c r="AE48" s="74"/>
      <c r="AF48" s="72">
        <f>SUM(AF11:AF44)</f>
        <v>0</v>
      </c>
      <c r="AG48" s="32"/>
      <c r="AH48" s="32"/>
      <c r="AI48" s="72">
        <f>SUM(AI11:AI44)</f>
        <v>0</v>
      </c>
      <c r="AJ48" s="72"/>
      <c r="AK48" s="72"/>
      <c r="AL48" s="72">
        <f>SUM(AL11:AL44)</f>
        <v>0</v>
      </c>
      <c r="AM48" s="72"/>
      <c r="AN48" s="72"/>
      <c r="AO48" s="72">
        <f>SUM(AO11:AO44)</f>
        <v>0</v>
      </c>
      <c r="AP48" s="72"/>
      <c r="AQ48" s="72"/>
      <c r="AR48" s="72">
        <f>SUM(AR11:AR44)</f>
        <v>0</v>
      </c>
      <c r="AS48" s="72"/>
      <c r="AT48" s="72"/>
      <c r="AU48" s="72">
        <f>SUM(AU11:AU44)</f>
        <v>0</v>
      </c>
      <c r="AV48" s="72"/>
      <c r="AW48" s="72"/>
      <c r="AX48" s="72">
        <f>SUM(AX11:AX44)</f>
        <v>0</v>
      </c>
      <c r="AY48" s="72"/>
      <c r="AZ48" s="72"/>
      <c r="BA48" s="72">
        <f>SUM(BA11:BA44)</f>
        <v>0</v>
      </c>
      <c r="BB48" s="72"/>
      <c r="BC48" s="72"/>
      <c r="BD48" s="72">
        <f>SUM(BD11:BD44)</f>
        <v>0</v>
      </c>
    </row>
    <row r="49" spans="1:56" s="38" customFormat="1" ht="10.5" customHeight="1" thickBot="1" x14ac:dyDescent="0.25">
      <c r="A49" s="32"/>
      <c r="B49" s="32"/>
      <c r="C49" s="32"/>
      <c r="D49" s="32"/>
      <c r="E49" s="76"/>
      <c r="F49" s="76"/>
      <c r="G49" s="76"/>
      <c r="H49" s="47"/>
      <c r="I49" s="76"/>
      <c r="J49" s="76"/>
      <c r="K49" s="72"/>
      <c r="L49" s="76"/>
      <c r="M49" s="76"/>
      <c r="N49" s="72"/>
      <c r="O49" s="76"/>
      <c r="P49" s="76"/>
      <c r="Q49" s="72"/>
      <c r="R49" s="76"/>
      <c r="S49" s="76"/>
      <c r="T49" s="76"/>
      <c r="U49" s="76"/>
      <c r="V49" s="76"/>
      <c r="W49" s="77"/>
      <c r="X49" s="77"/>
      <c r="Y49" s="37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</row>
    <row r="50" spans="1:56" s="38" customFormat="1" ht="14.25" customHeight="1" x14ac:dyDescent="0.2">
      <c r="A50" s="158" t="s">
        <v>17</v>
      </c>
      <c r="B50" s="159"/>
      <c r="C50" s="160"/>
      <c r="D50" s="78"/>
      <c r="E50" s="78"/>
      <c r="F50" s="78"/>
      <c r="G50" s="78"/>
      <c r="H50" s="79"/>
      <c r="I50" s="80" t="s">
        <v>19</v>
      </c>
      <c r="J50" s="81"/>
      <c r="K50" s="81"/>
      <c r="L50" s="81"/>
      <c r="M50" s="82"/>
      <c r="N50" s="83"/>
      <c r="O50" s="32"/>
      <c r="P50" s="32"/>
      <c r="Q50" s="84"/>
      <c r="R50" s="32"/>
      <c r="S50" s="32"/>
      <c r="T50" s="32"/>
      <c r="U50" s="32"/>
      <c r="V50" s="32"/>
      <c r="W50" s="34"/>
      <c r="X50" s="34"/>
      <c r="Y50" s="37"/>
      <c r="AD50" s="24"/>
      <c r="AE50" s="24"/>
      <c r="AF50" s="24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</row>
    <row r="51" spans="1:56" x14ac:dyDescent="0.2">
      <c r="A51" s="85" t="s">
        <v>35</v>
      </c>
      <c r="B51" s="86" t="e">
        <f xml:space="preserve"> (C11*F11+C12*F12+C13*F13+C14*F14+C15*F15+C16*F16+C17*F17+C18*F18+C19*F19+C20*F20+C21*F21+C22*F22+C23*F23+C24*F24+C25*F25+C26*F26+C27*F27+C28*F28+C29*F29+C30*F30+C31*F31+C32*F32+C33*F33+C34*F34+C35*F35+C36*F36+C37*F37+C38*F38+C39*F39+C40*F40+C41*F41+C42*F42+C43*F43+C44*F44)/C48</f>
        <v>#DIV/0!</v>
      </c>
      <c r="C51" s="87" t="s">
        <v>12</v>
      </c>
      <c r="D51" s="78"/>
      <c r="E51" s="78"/>
      <c r="F51" s="78"/>
      <c r="G51" s="78"/>
      <c r="H51" s="79"/>
      <c r="I51" s="134"/>
      <c r="J51" s="129"/>
      <c r="K51" s="118" t="s">
        <v>95</v>
      </c>
      <c r="L51" s="86">
        <f>MAX(F11:F44)</f>
        <v>0</v>
      </c>
      <c r="M51" s="87"/>
      <c r="N51" s="87" t="s">
        <v>12</v>
      </c>
      <c r="Q51" s="84"/>
    </row>
    <row r="52" spans="1:56" x14ac:dyDescent="0.2">
      <c r="A52" s="85" t="s">
        <v>13</v>
      </c>
      <c r="B52" s="86" t="e">
        <f>E48*2000/C48</f>
        <v>#DIV/0!</v>
      </c>
      <c r="C52" s="87" t="s">
        <v>12</v>
      </c>
      <c r="D52" s="78"/>
      <c r="E52" s="78"/>
      <c r="F52" s="78"/>
      <c r="G52" s="78"/>
      <c r="H52" s="79"/>
      <c r="I52" s="134"/>
      <c r="J52" s="129"/>
      <c r="K52" s="118" t="s">
        <v>96</v>
      </c>
      <c r="L52" s="86">
        <f>MAX(D11:D44)</f>
        <v>0</v>
      </c>
      <c r="M52" s="87"/>
      <c r="N52" s="87" t="s">
        <v>12</v>
      </c>
      <c r="Q52" s="84"/>
    </row>
    <row r="53" spans="1:56" x14ac:dyDescent="0.2">
      <c r="A53" s="85" t="s">
        <v>14</v>
      </c>
      <c r="B53" s="86" t="e">
        <f>K48*2000/C48</f>
        <v>#DIV/0!</v>
      </c>
      <c r="C53" s="87" t="s">
        <v>12</v>
      </c>
      <c r="D53" s="78"/>
      <c r="E53" s="78"/>
      <c r="F53" s="78"/>
      <c r="H53" s="78" t="str">
        <f t="shared" ref="H53:H66" si="25">IF(L53&gt;0,T(K53)," ")</f>
        <v xml:space="preserve"> </v>
      </c>
      <c r="I53" s="134"/>
      <c r="J53" s="129"/>
      <c r="K53" s="118" t="s">
        <v>157</v>
      </c>
      <c r="L53" s="86">
        <f>MAX(J11:J44)</f>
        <v>0</v>
      </c>
      <c r="M53" s="87"/>
      <c r="N53" s="87" t="s">
        <v>12</v>
      </c>
    </row>
    <row r="54" spans="1:56" x14ac:dyDescent="0.2">
      <c r="A54" s="85" t="s">
        <v>11</v>
      </c>
      <c r="B54" s="86" t="e">
        <f>N48*2000/C48</f>
        <v>#DIV/0!</v>
      </c>
      <c r="C54" s="87" t="s">
        <v>12</v>
      </c>
      <c r="D54" s="78"/>
      <c r="E54" s="78"/>
      <c r="F54" s="78"/>
      <c r="H54" s="78" t="str">
        <f t="shared" si="25"/>
        <v xml:space="preserve"> </v>
      </c>
      <c r="I54" s="134"/>
      <c r="J54" s="129"/>
      <c r="K54" s="118" t="s">
        <v>158</v>
      </c>
      <c r="L54" s="86">
        <f>MAX(M11:M44)</f>
        <v>0</v>
      </c>
      <c r="M54" s="87"/>
      <c r="N54" s="87" t="s">
        <v>12</v>
      </c>
    </row>
    <row r="55" spans="1:56" x14ac:dyDescent="0.2">
      <c r="A55" s="85" t="s">
        <v>15</v>
      </c>
      <c r="B55" s="86" t="e">
        <f>Q48*2000/C48</f>
        <v>#DIV/0!</v>
      </c>
      <c r="C55" s="87" t="s">
        <v>12</v>
      </c>
      <c r="D55" s="78"/>
      <c r="E55" s="78"/>
      <c r="F55" s="78"/>
      <c r="H55" s="78" t="str">
        <f t="shared" si="25"/>
        <v xml:space="preserve"> </v>
      </c>
      <c r="I55" s="134"/>
      <c r="J55" s="129"/>
      <c r="K55" s="118" t="s">
        <v>159</v>
      </c>
      <c r="L55" s="86">
        <f>MAX(P11:P44)</f>
        <v>0</v>
      </c>
      <c r="M55" s="87"/>
      <c r="N55" s="87" t="s">
        <v>12</v>
      </c>
    </row>
    <row r="56" spans="1:56" x14ac:dyDescent="0.2">
      <c r="A56" s="85" t="s">
        <v>114</v>
      </c>
      <c r="B56" s="86" t="e">
        <f>T48*2000/C48</f>
        <v>#DIV/0!</v>
      </c>
      <c r="C56" s="87" t="s">
        <v>12</v>
      </c>
      <c r="D56" s="78"/>
      <c r="E56" s="78"/>
      <c r="F56" s="78"/>
      <c r="H56" s="78" t="str">
        <f t="shared" si="25"/>
        <v xml:space="preserve"> </v>
      </c>
      <c r="I56" s="134"/>
      <c r="J56" s="129"/>
      <c r="K56" s="118" t="s">
        <v>160</v>
      </c>
      <c r="L56" s="86">
        <f>MAX(S11:S44)</f>
        <v>0</v>
      </c>
      <c r="M56" s="87"/>
      <c r="N56" s="87" t="s">
        <v>12</v>
      </c>
    </row>
    <row r="57" spans="1:56" x14ac:dyDescent="0.2">
      <c r="A57" s="85" t="s">
        <v>20</v>
      </c>
      <c r="B57" s="86" t="e">
        <f>W48*2000/C48</f>
        <v>#DIV/0!</v>
      </c>
      <c r="C57" s="87" t="s">
        <v>12</v>
      </c>
      <c r="D57" s="78"/>
      <c r="E57" s="78"/>
      <c r="F57" s="78"/>
      <c r="H57" s="78" t="str">
        <f t="shared" si="25"/>
        <v xml:space="preserve"> </v>
      </c>
      <c r="I57" s="134"/>
      <c r="J57" s="129"/>
      <c r="K57" s="118" t="s">
        <v>161</v>
      </c>
      <c r="L57" s="86">
        <f>MAX(V11:V44)</f>
        <v>0</v>
      </c>
      <c r="M57" s="87"/>
      <c r="N57" s="87" t="s">
        <v>12</v>
      </c>
    </row>
    <row r="58" spans="1:56" x14ac:dyDescent="0.2">
      <c r="A58" s="85" t="s">
        <v>25</v>
      </c>
      <c r="B58" s="86" t="e">
        <f>Z48*2000/C48</f>
        <v>#DIV/0!</v>
      </c>
      <c r="C58" s="87" t="s">
        <v>12</v>
      </c>
      <c r="D58" s="78"/>
      <c r="E58" s="78"/>
      <c r="F58" s="78"/>
      <c r="H58" s="78" t="str">
        <f t="shared" si="25"/>
        <v xml:space="preserve"> </v>
      </c>
      <c r="I58" s="134"/>
      <c r="J58" s="129"/>
      <c r="K58" s="118" t="s">
        <v>162</v>
      </c>
      <c r="L58" s="86">
        <f>MAX(Y11:Y44)</f>
        <v>0</v>
      </c>
      <c r="M58" s="87"/>
      <c r="N58" s="87" t="s">
        <v>12</v>
      </c>
    </row>
    <row r="59" spans="1:56" x14ac:dyDescent="0.2">
      <c r="A59" s="85" t="s">
        <v>116</v>
      </c>
      <c r="B59" s="86" t="e">
        <f>AC48*2000/C48</f>
        <v>#DIV/0!</v>
      </c>
      <c r="C59" s="87" t="s">
        <v>12</v>
      </c>
      <c r="D59" s="78"/>
      <c r="E59" s="78"/>
      <c r="F59" s="78"/>
      <c r="H59" s="78" t="str">
        <f t="shared" si="25"/>
        <v xml:space="preserve"> </v>
      </c>
      <c r="I59" s="134"/>
      <c r="J59" s="129"/>
      <c r="K59" s="118" t="s">
        <v>163</v>
      </c>
      <c r="L59" s="86">
        <f>MAX(AB11:AB44)</f>
        <v>0</v>
      </c>
      <c r="M59" s="87"/>
      <c r="N59" s="87" t="s">
        <v>12</v>
      </c>
    </row>
    <row r="60" spans="1:56" ht="21" customHeight="1" x14ac:dyDescent="0.2">
      <c r="A60" s="92" t="s">
        <v>119</v>
      </c>
      <c r="B60" s="88" t="e">
        <f>AF48*2000/C48</f>
        <v>#DIV/0!</v>
      </c>
      <c r="C60" s="89" t="s">
        <v>12</v>
      </c>
      <c r="D60" s="90"/>
      <c r="E60" s="90"/>
      <c r="F60" s="90"/>
      <c r="H60" s="78" t="str">
        <f t="shared" si="25"/>
        <v xml:space="preserve"> </v>
      </c>
      <c r="I60" s="134"/>
      <c r="J60" s="131"/>
      <c r="K60" s="118" t="s">
        <v>164</v>
      </c>
      <c r="L60" s="88">
        <f>MAX(AE11:AE44)</f>
        <v>0</v>
      </c>
      <c r="M60" s="89"/>
      <c r="N60" s="89" t="s">
        <v>12</v>
      </c>
    </row>
    <row r="61" spans="1:56" x14ac:dyDescent="0.2">
      <c r="A61" s="85" t="s">
        <v>30</v>
      </c>
      <c r="B61" s="86" t="e">
        <f>AI48*2000/C48</f>
        <v>#DIV/0!</v>
      </c>
      <c r="C61" s="87" t="s">
        <v>12</v>
      </c>
      <c r="D61" s="78"/>
      <c r="E61" s="78"/>
      <c r="F61" s="78"/>
      <c r="H61" s="78" t="str">
        <f t="shared" si="25"/>
        <v xml:space="preserve"> </v>
      </c>
      <c r="I61" s="134"/>
      <c r="J61" s="129"/>
      <c r="K61" s="118" t="s">
        <v>165</v>
      </c>
      <c r="L61" s="86">
        <f>MAX(AH11:AH44)</f>
        <v>0</v>
      </c>
      <c r="M61" s="91"/>
      <c r="N61" s="87" t="s">
        <v>12</v>
      </c>
    </row>
    <row r="62" spans="1:56" x14ac:dyDescent="0.2">
      <c r="A62" s="85" t="s">
        <v>31</v>
      </c>
      <c r="B62" s="86" t="e">
        <f>AL48*2000/C48</f>
        <v>#DIV/0!</v>
      </c>
      <c r="C62" s="87" t="s">
        <v>12</v>
      </c>
      <c r="D62" s="78"/>
      <c r="E62" s="78"/>
      <c r="F62" s="78"/>
      <c r="H62" s="78" t="str">
        <f t="shared" si="25"/>
        <v xml:space="preserve"> </v>
      </c>
      <c r="I62" s="134"/>
      <c r="J62" s="129"/>
      <c r="K62" s="118" t="s">
        <v>166</v>
      </c>
      <c r="L62" s="86">
        <f>MAX(AK11:AK44)</f>
        <v>0</v>
      </c>
      <c r="M62" s="91"/>
      <c r="N62" s="87" t="s">
        <v>12</v>
      </c>
    </row>
    <row r="63" spans="1:56" x14ac:dyDescent="0.2">
      <c r="A63" s="85" t="s">
        <v>32</v>
      </c>
      <c r="B63" s="86" t="e">
        <f>AO48*2000/C48</f>
        <v>#DIV/0!</v>
      </c>
      <c r="C63" s="87" t="s">
        <v>12</v>
      </c>
      <c r="D63" s="78"/>
      <c r="E63" s="78"/>
      <c r="F63" s="78"/>
      <c r="H63" s="78" t="str">
        <f t="shared" si="25"/>
        <v xml:space="preserve"> </v>
      </c>
      <c r="I63" s="134"/>
      <c r="J63" s="129"/>
      <c r="K63" s="118" t="s">
        <v>167</v>
      </c>
      <c r="L63" s="86">
        <f>MAX(AN11:AN44)</f>
        <v>0</v>
      </c>
      <c r="M63" s="91"/>
      <c r="N63" s="87" t="s">
        <v>12</v>
      </c>
    </row>
    <row r="64" spans="1:56" x14ac:dyDescent="0.2">
      <c r="A64" s="85" t="s">
        <v>33</v>
      </c>
      <c r="B64" s="86" t="e">
        <f>AR48*2000/C48</f>
        <v>#DIV/0!</v>
      </c>
      <c r="C64" s="87" t="s">
        <v>12</v>
      </c>
      <c r="D64" s="78"/>
      <c r="E64" s="78"/>
      <c r="F64" s="78"/>
      <c r="H64" s="78" t="str">
        <f t="shared" si="25"/>
        <v xml:space="preserve"> </v>
      </c>
      <c r="I64" s="134"/>
      <c r="J64" s="129"/>
      <c r="K64" s="118" t="s">
        <v>168</v>
      </c>
      <c r="L64" s="86">
        <f>MAX(AQ11:AQ44)</f>
        <v>0</v>
      </c>
      <c r="M64" s="91"/>
      <c r="N64" s="87" t="s">
        <v>12</v>
      </c>
    </row>
    <row r="65" spans="1:14" ht="18.75" customHeight="1" x14ac:dyDescent="0.2">
      <c r="A65" s="92" t="s">
        <v>50</v>
      </c>
      <c r="B65" s="86" t="e">
        <f>AU48*2000/C48</f>
        <v>#DIV/0!</v>
      </c>
      <c r="C65" s="87" t="s">
        <v>12</v>
      </c>
      <c r="D65" s="78"/>
      <c r="E65" s="78"/>
      <c r="F65" s="78"/>
      <c r="H65" s="78" t="str">
        <f t="shared" si="25"/>
        <v xml:space="preserve"> </v>
      </c>
      <c r="I65" s="134"/>
      <c r="J65" s="131"/>
      <c r="K65" s="118" t="s">
        <v>169</v>
      </c>
      <c r="L65" s="86">
        <f>MAX(AT11:AT44)</f>
        <v>0</v>
      </c>
      <c r="M65" s="91"/>
      <c r="N65" s="87" t="s">
        <v>12</v>
      </c>
    </row>
    <row r="66" spans="1:14" ht="18.75" customHeight="1" x14ac:dyDescent="0.2">
      <c r="A66" s="92" t="s">
        <v>130</v>
      </c>
      <c r="B66" s="86" t="e">
        <f>AX48*2000/C48</f>
        <v>#DIV/0!</v>
      </c>
      <c r="C66" s="87" t="s">
        <v>12</v>
      </c>
      <c r="D66" s="78"/>
      <c r="E66" s="78"/>
      <c r="F66" s="78"/>
      <c r="H66" s="78" t="str">
        <f t="shared" si="25"/>
        <v xml:space="preserve"> </v>
      </c>
      <c r="I66" s="134"/>
      <c r="J66" s="131"/>
      <c r="K66" s="118" t="s">
        <v>170</v>
      </c>
      <c r="L66" s="86">
        <f>MAX(AW11:AW44)</f>
        <v>0</v>
      </c>
      <c r="M66" s="91"/>
      <c r="N66" s="87" t="s">
        <v>12</v>
      </c>
    </row>
    <row r="67" spans="1:14" ht="18.75" customHeight="1" x14ac:dyDescent="0.2">
      <c r="A67" s="92" t="str">
        <f>IF(BB6="","",BB6&amp;" =")</f>
        <v/>
      </c>
      <c r="B67" s="86" t="e">
        <f>BA48*2000/C48</f>
        <v>#DIV/0!</v>
      </c>
      <c r="C67" s="87" t="str">
        <f>"lbs/gal"</f>
        <v>lbs/gal</v>
      </c>
      <c r="D67" s="78"/>
      <c r="E67" s="78"/>
      <c r="F67" s="78"/>
      <c r="H67" s="78" t="str">
        <f t="shared" ref="H67:H68" si="26">IF(L67&gt;0,T(I67)," ")</f>
        <v xml:space="preserve"> </v>
      </c>
      <c r="I67" s="130"/>
      <c r="J67" s="131"/>
      <c r="K67" s="165" t="str">
        <f>IF(BB6="","",BB6)</f>
        <v/>
      </c>
      <c r="L67" s="86">
        <f>MAX(AZ11:AZ45)</f>
        <v>0</v>
      </c>
      <c r="M67" s="91"/>
      <c r="N67" s="87" t="s">
        <v>12</v>
      </c>
    </row>
    <row r="68" spans="1:14" ht="13.5" thickBot="1" x14ac:dyDescent="0.25">
      <c r="A68" s="93" t="str">
        <f>IF(BB8="","",BB8&amp;" =")</f>
        <v/>
      </c>
      <c r="B68" s="94" t="e">
        <f>BD48*2000/C48</f>
        <v>#DIV/0!</v>
      </c>
      <c r="C68" s="95" t="str">
        <f>"lbs/gal"</f>
        <v>lbs/gal</v>
      </c>
      <c r="D68" s="78"/>
      <c r="E68" s="78"/>
      <c r="F68" s="78"/>
      <c r="H68" s="78" t="str">
        <f t="shared" si="26"/>
        <v xml:space="preserve"> </v>
      </c>
      <c r="I68" s="132"/>
      <c r="J68" s="133"/>
      <c r="K68" s="166" t="str">
        <f>IF(BB8="","",BB8)</f>
        <v/>
      </c>
      <c r="L68" s="94">
        <f>MAX(BC11:BC44)</f>
        <v>0</v>
      </c>
      <c r="M68" s="96"/>
      <c r="N68" s="95" t="s">
        <v>12</v>
      </c>
    </row>
  </sheetData>
  <sheetProtection algorithmName="SHA-512" hashValue="a510IlgT03KY/OP9a1BtyK8lq7o2RCaW4dqC4UcxunPQ5SgiQK5/c/8SfzjtQFUCwSfQNa+Lvnx180LVwrWT8Q==" saltValue="79ifJ1t9+BWRf7NpIMRNXw==" spinCount="100000" sheet="1" objects="1" scenarios="1"/>
  <phoneticPr fontId="0" type="noConversion"/>
  <dataValidations count="4">
    <dataValidation type="decimal" operator="lessThanOrEqual" allowBlank="1" showInputMessage="1" showErrorMessage="1" errorTitle="HAP Percent &gt;100" error="The percent can not exceed 100%. " sqref="I11:I44 L11:L44 O11:O44 R11:R44 U11:U44 X11:X44 AA11:AA44 AD11:AD44 AG11:AG44 AJ11:AJ44 AM11:AM44 AP11:AP44 AS11:AS44 AV11:AV44 AY11:AY44 BB11:BB44" xr:uid="{00000000-0002-0000-0000-000000000000}">
      <formula1>100</formula1>
    </dataValidation>
    <dataValidation type="decimal" operator="lessThanOrEqual" allowBlank="1" showInputMessage="1" showErrorMessage="1" errorTitle="Invalid VOC Content" error="The VOC Content (lb/gal) should not exceed the weight of the material. " sqref="D11:D44" xr:uid="{00000000-0002-0000-0000-000001000000}">
      <formula1>B11</formula1>
    </dataValidation>
    <dataValidation type="decimal" operator="lessThanOrEqual" allowBlank="1" showInputMessage="1" showErrorMessage="1" errorTitle="Invalid Solids Content" error="The Solids Content (lb/gal) should not exceed the weight of the material. " sqref="F11:F44" xr:uid="{00000000-0002-0000-0000-000002000000}">
      <formula1>B11</formula1>
    </dataValidation>
    <dataValidation type="decimal" operator="greaterThanOrEqual" allowBlank="1" showInputMessage="1" showErrorMessage="1" errorTitle="Invalid Entry" error="The VOC Content (lb/gal) and the Solids Content (lb/gal) should not exceed the weight of the material. " sqref="B11:B44" xr:uid="{00000000-0002-0000-0000-000003000000}">
      <formula1>D11&amp;F11</formula1>
    </dataValidation>
  </dataValidations>
  <printOptions gridLines="1"/>
  <pageMargins left="0.25" right="0.25" top="0.25" bottom="0.25" header="0.25" footer="0.2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workbookViewId="0"/>
  </sheetViews>
  <sheetFormatPr defaultRowHeight="12.75" x14ac:dyDescent="0.2"/>
  <cols>
    <col min="1" max="1" width="53.28515625" style="24" bestFit="1" customWidth="1"/>
    <col min="2" max="3" width="9.140625" style="24"/>
    <col min="4" max="4" width="7.140625" style="24" customWidth="1"/>
    <col min="5" max="6" width="9.140625" style="24"/>
    <col min="7" max="7" width="11.28515625" style="24" customWidth="1"/>
    <col min="8" max="8" width="9.42578125" style="24" customWidth="1"/>
    <col min="9" max="9" width="5.7109375" style="24" customWidth="1"/>
    <col min="10" max="16384" width="9.140625" style="24"/>
  </cols>
  <sheetData>
    <row r="1" spans="1:9" ht="15.75" x14ac:dyDescent="0.25">
      <c r="A1" s="102" t="s">
        <v>55</v>
      </c>
    </row>
    <row r="2" spans="1:9" ht="15" x14ac:dyDescent="0.2">
      <c r="A2" s="103" t="s">
        <v>112</v>
      </c>
      <c r="B2" s="207"/>
      <c r="C2" s="207"/>
      <c r="D2" s="208"/>
      <c r="E2" s="208"/>
      <c r="F2" s="208"/>
      <c r="G2" s="208"/>
      <c r="H2" s="208"/>
      <c r="I2" s="208"/>
    </row>
    <row r="4" spans="1:9" x14ac:dyDescent="0.2">
      <c r="A4" s="13" t="s">
        <v>100</v>
      </c>
    </row>
    <row r="5" spans="1:9" x14ac:dyDescent="0.2">
      <c r="B5" s="104" t="s">
        <v>57</v>
      </c>
      <c r="C5" s="104" t="s">
        <v>58</v>
      </c>
    </row>
    <row r="6" spans="1:9" x14ac:dyDescent="0.2">
      <c r="A6" s="105" t="s">
        <v>56</v>
      </c>
      <c r="B6" s="97"/>
      <c r="C6" s="97"/>
    </row>
    <row r="7" spans="1:9" x14ac:dyDescent="0.2">
      <c r="A7" s="105" t="s">
        <v>59</v>
      </c>
      <c r="B7" s="97"/>
      <c r="C7" s="97"/>
    </row>
    <row r="8" spans="1:9" x14ac:dyDescent="0.2">
      <c r="A8" s="105" t="s">
        <v>60</v>
      </c>
      <c r="B8" s="106"/>
      <c r="C8" s="106"/>
    </row>
    <row r="9" spans="1:9" x14ac:dyDescent="0.2">
      <c r="A9" s="105" t="s">
        <v>99</v>
      </c>
      <c r="B9" s="106"/>
      <c r="C9" s="106"/>
    </row>
    <row r="10" spans="1:9" x14ac:dyDescent="0.2">
      <c r="A10" s="105" t="s">
        <v>61</v>
      </c>
      <c r="B10" s="97"/>
      <c r="C10" s="97"/>
    </row>
    <row r="11" spans="1:9" x14ac:dyDescent="0.2">
      <c r="A11" s="105" t="s">
        <v>62</v>
      </c>
      <c r="B11" s="106"/>
      <c r="C11" s="106"/>
    </row>
    <row r="12" spans="1:9" x14ac:dyDescent="0.2">
      <c r="A12" s="105" t="s">
        <v>63</v>
      </c>
      <c r="B12" s="97"/>
      <c r="C12" s="97"/>
    </row>
    <row r="13" spans="1:9" x14ac:dyDescent="0.2">
      <c r="A13" s="105" t="s">
        <v>64</v>
      </c>
      <c r="B13" s="97"/>
      <c r="C13" s="97"/>
    </row>
    <row r="14" spans="1:9" x14ac:dyDescent="0.2">
      <c r="A14" s="105" t="s">
        <v>65</v>
      </c>
      <c r="B14" s="97"/>
      <c r="C14" s="97"/>
    </row>
    <row r="16" spans="1:9" x14ac:dyDescent="0.2">
      <c r="A16" s="13" t="s">
        <v>101</v>
      </c>
    </row>
    <row r="17" spans="1:9" x14ac:dyDescent="0.2">
      <c r="A17" s="107" t="s">
        <v>123</v>
      </c>
      <c r="B17" s="203"/>
      <c r="C17" s="204"/>
      <c r="D17" s="209"/>
    </row>
    <row r="18" spans="1:9" x14ac:dyDescent="0.2">
      <c r="A18" s="105" t="s">
        <v>98</v>
      </c>
      <c r="B18" s="97"/>
      <c r="C18" s="105" t="s">
        <v>68</v>
      </c>
    </row>
    <row r="19" spans="1:9" x14ac:dyDescent="0.2">
      <c r="A19" s="105" t="s">
        <v>66</v>
      </c>
      <c r="B19" s="98"/>
      <c r="C19" s="105" t="s">
        <v>69</v>
      </c>
      <c r="E19" s="206" t="s">
        <v>102</v>
      </c>
      <c r="F19" s="206"/>
      <c r="G19" s="206"/>
      <c r="H19" s="108">
        <f>MAXA(B19,B26,B33)</f>
        <v>0</v>
      </c>
      <c r="I19" s="105" t="s">
        <v>69</v>
      </c>
    </row>
    <row r="20" spans="1:9" x14ac:dyDescent="0.2">
      <c r="A20" s="105" t="s">
        <v>67</v>
      </c>
      <c r="B20" s="98"/>
      <c r="C20" s="105" t="s">
        <v>69</v>
      </c>
      <c r="E20" s="206" t="s">
        <v>103</v>
      </c>
      <c r="F20" s="206"/>
      <c r="G20" s="206"/>
      <c r="H20" s="108">
        <f>MAXA(B20,B27,B34)</f>
        <v>0</v>
      </c>
      <c r="I20" s="105" t="s">
        <v>69</v>
      </c>
    </row>
    <row r="21" spans="1:9" x14ac:dyDescent="0.2">
      <c r="A21" s="105" t="s">
        <v>71</v>
      </c>
      <c r="B21" s="98"/>
      <c r="C21" s="105" t="s">
        <v>69</v>
      </c>
      <c r="E21" s="206" t="s">
        <v>104</v>
      </c>
      <c r="F21" s="206"/>
      <c r="G21" s="206"/>
      <c r="H21" s="108">
        <f>MAXA(B21,B28,B35)</f>
        <v>0</v>
      </c>
      <c r="I21" s="105" t="s">
        <v>69</v>
      </c>
    </row>
    <row r="22" spans="1:9" x14ac:dyDescent="0.2">
      <c r="A22" s="105" t="s">
        <v>70</v>
      </c>
      <c r="B22" s="98"/>
      <c r="C22" s="105" t="s">
        <v>69</v>
      </c>
      <c r="H22" s="35"/>
    </row>
    <row r="23" spans="1:9" x14ac:dyDescent="0.2">
      <c r="B23" s="35"/>
      <c r="H23" s="35"/>
    </row>
    <row r="24" spans="1:9" x14ac:dyDescent="0.2">
      <c r="A24" s="107" t="s">
        <v>124</v>
      </c>
      <c r="B24" s="203"/>
      <c r="C24" s="204"/>
      <c r="D24" s="205"/>
      <c r="H24" s="35"/>
    </row>
    <row r="25" spans="1:9" x14ac:dyDescent="0.2">
      <c r="A25" s="105" t="s">
        <v>98</v>
      </c>
      <c r="B25" s="97"/>
      <c r="C25" s="105" t="s">
        <v>68</v>
      </c>
      <c r="H25" s="35"/>
    </row>
    <row r="26" spans="1:9" x14ac:dyDescent="0.2">
      <c r="A26" s="105" t="s">
        <v>66</v>
      </c>
      <c r="B26" s="98"/>
      <c r="C26" s="105" t="s">
        <v>69</v>
      </c>
      <c r="E26" s="206" t="s">
        <v>105</v>
      </c>
      <c r="F26" s="206"/>
      <c r="G26" s="206"/>
      <c r="H26" s="109">
        <f>IF(B18&gt;0,B18*B19+IF(B25&gt;0,B25*B26+(IF(B32&gt;0,B32*B33))),0)</f>
        <v>0</v>
      </c>
      <c r="I26" s="105" t="s">
        <v>108</v>
      </c>
    </row>
    <row r="27" spans="1:9" x14ac:dyDescent="0.2">
      <c r="A27" s="105" t="s">
        <v>67</v>
      </c>
      <c r="B27" s="98"/>
      <c r="C27" s="105" t="s">
        <v>69</v>
      </c>
      <c r="E27" s="206" t="s">
        <v>106</v>
      </c>
      <c r="F27" s="206"/>
      <c r="G27" s="206"/>
      <c r="H27" s="109">
        <f>IF(B18&gt;0,B18*B20+IF(B25&gt;0,B25*B27+(IF(B32&gt;0,B32*B34))),0)</f>
        <v>0</v>
      </c>
      <c r="I27" s="105" t="s">
        <v>108</v>
      </c>
    </row>
    <row r="28" spans="1:9" x14ac:dyDescent="0.2">
      <c r="A28" s="105" t="s">
        <v>71</v>
      </c>
      <c r="B28" s="98"/>
      <c r="C28" s="105" t="s">
        <v>69</v>
      </c>
      <c r="E28" s="206" t="s">
        <v>107</v>
      </c>
      <c r="F28" s="206"/>
      <c r="G28" s="206"/>
      <c r="H28" s="109">
        <f>IF(B18&gt;0,B18*B21+IF(B25&gt;0,B25*B28+(IF(B32&gt;0,B32*B35))),0)</f>
        <v>0</v>
      </c>
      <c r="I28" s="105" t="s">
        <v>108</v>
      </c>
    </row>
    <row r="29" spans="1:9" x14ac:dyDescent="0.2">
      <c r="A29" s="105" t="s">
        <v>70</v>
      </c>
      <c r="B29" s="98"/>
      <c r="C29" s="105" t="s">
        <v>69</v>
      </c>
    </row>
    <row r="30" spans="1:9" x14ac:dyDescent="0.2">
      <c r="B30" s="35"/>
    </row>
    <row r="31" spans="1:9" x14ac:dyDescent="0.2">
      <c r="A31" s="107" t="s">
        <v>125</v>
      </c>
      <c r="B31" s="203"/>
      <c r="C31" s="204"/>
      <c r="D31" s="205"/>
    </row>
    <row r="32" spans="1:9" x14ac:dyDescent="0.2">
      <c r="A32" s="105" t="s">
        <v>98</v>
      </c>
      <c r="B32" s="97"/>
      <c r="C32" s="105" t="s">
        <v>68</v>
      </c>
      <c r="E32" s="110"/>
    </row>
    <row r="33" spans="1:5" x14ac:dyDescent="0.2">
      <c r="A33" s="105" t="s">
        <v>66</v>
      </c>
      <c r="B33" s="98"/>
      <c r="C33" s="105" t="s">
        <v>69</v>
      </c>
    </row>
    <row r="34" spans="1:5" x14ac:dyDescent="0.2">
      <c r="A34" s="105" t="s">
        <v>67</v>
      </c>
      <c r="B34" s="98"/>
      <c r="C34" s="105" t="s">
        <v>69</v>
      </c>
    </row>
    <row r="35" spans="1:5" x14ac:dyDescent="0.2">
      <c r="A35" s="105" t="s">
        <v>71</v>
      </c>
      <c r="B35" s="98"/>
      <c r="C35" s="105" t="s">
        <v>69</v>
      </c>
    </row>
    <row r="36" spans="1:5" x14ac:dyDescent="0.2">
      <c r="A36" s="105" t="s">
        <v>70</v>
      </c>
      <c r="B36" s="98"/>
      <c r="C36" s="105" t="s">
        <v>69</v>
      </c>
      <c r="E36" s="110"/>
    </row>
  </sheetData>
  <sheetProtection password="CF7B" sheet="1" objects="1" scenarios="1"/>
  <mergeCells count="10">
    <mergeCell ref="B31:D31"/>
    <mergeCell ref="E27:G27"/>
    <mergeCell ref="E28:G28"/>
    <mergeCell ref="B2:I2"/>
    <mergeCell ref="E19:G19"/>
    <mergeCell ref="E20:G20"/>
    <mergeCell ref="E21:G21"/>
    <mergeCell ref="E26:G26"/>
    <mergeCell ref="B17:D17"/>
    <mergeCell ref="B24:D24"/>
  </mergeCells>
  <phoneticPr fontId="29" type="noConversion"/>
  <pageMargins left="0.75" right="0.75" top="1" bottom="1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sqref="A1:H1"/>
    </sheetView>
  </sheetViews>
  <sheetFormatPr defaultRowHeight="12.75" x14ac:dyDescent="0.2"/>
  <cols>
    <col min="1" max="1" width="14.7109375" customWidth="1"/>
    <col min="2" max="2" width="8.28515625" customWidth="1"/>
    <col min="3" max="3" width="8" customWidth="1"/>
    <col min="4" max="4" width="10.140625" customWidth="1"/>
    <col min="5" max="5" width="6" customWidth="1"/>
    <col min="6" max="6" width="12.140625" customWidth="1"/>
    <col min="7" max="7" width="9" customWidth="1"/>
    <col min="8" max="8" width="8.140625" customWidth="1"/>
    <col min="9" max="9" width="11.42578125" customWidth="1"/>
    <col min="10" max="10" width="11.85546875" customWidth="1"/>
  </cols>
  <sheetData>
    <row r="1" spans="1:10" x14ac:dyDescent="0.2">
      <c r="A1" s="216" t="s">
        <v>94</v>
      </c>
      <c r="B1" s="217"/>
      <c r="C1" s="217"/>
      <c r="D1" s="217"/>
      <c r="E1" s="217"/>
      <c r="F1" s="217"/>
      <c r="G1" s="217"/>
      <c r="H1" s="217"/>
    </row>
    <row r="2" spans="1:10" x14ac:dyDescent="0.2">
      <c r="A2" s="7"/>
      <c r="B2" s="6"/>
      <c r="C2" s="6"/>
      <c r="D2" s="6"/>
      <c r="E2" s="6"/>
      <c r="F2" s="6"/>
      <c r="G2" s="6"/>
      <c r="H2" s="6"/>
      <c r="I2" s="8"/>
      <c r="J2" s="9"/>
    </row>
    <row r="3" spans="1:10" x14ac:dyDescent="0.2">
      <c r="A3" s="210" t="s">
        <v>120</v>
      </c>
      <c r="B3" s="212"/>
      <c r="C3" s="224" t="s">
        <v>121</v>
      </c>
      <c r="D3" s="225"/>
      <c r="E3" s="226"/>
      <c r="F3" s="226"/>
      <c r="G3" s="226"/>
      <c r="H3" s="226"/>
      <c r="I3" s="226"/>
      <c r="J3" s="227"/>
    </row>
    <row r="4" spans="1:10" x14ac:dyDescent="0.2">
      <c r="A4" s="210" t="s">
        <v>72</v>
      </c>
      <c r="B4" s="211"/>
      <c r="C4" s="212"/>
      <c r="D4" s="219" t="str">
        <f>IF(Painting!G4&gt;0,Painting!G4," ")</f>
        <v xml:space="preserve"> </v>
      </c>
      <c r="E4" s="220"/>
      <c r="F4" s="221" t="s">
        <v>93</v>
      </c>
      <c r="G4" s="222"/>
      <c r="H4" s="223"/>
      <c r="I4" s="210" t="s">
        <v>92</v>
      </c>
      <c r="J4" s="212"/>
    </row>
    <row r="5" spans="1:10" x14ac:dyDescent="0.2">
      <c r="A5" s="213" t="s">
        <v>73</v>
      </c>
      <c r="B5" s="214"/>
      <c r="C5" s="214"/>
      <c r="D5" s="214"/>
      <c r="E5" s="214"/>
      <c r="F5" s="214"/>
      <c r="G5" s="214"/>
      <c r="H5" s="214"/>
      <c r="I5" s="214"/>
      <c r="J5" s="218"/>
    </row>
    <row r="6" spans="1:10" s="1" customFormat="1" x14ac:dyDescent="0.2">
      <c r="A6" s="4">
        <v>14</v>
      </c>
      <c r="B6" s="4">
        <v>15</v>
      </c>
      <c r="C6" s="4">
        <v>16</v>
      </c>
      <c r="D6" s="4">
        <v>17</v>
      </c>
      <c r="E6" s="4">
        <v>18</v>
      </c>
      <c r="F6" s="4">
        <v>19</v>
      </c>
      <c r="G6" s="4">
        <v>20</v>
      </c>
      <c r="H6" s="4">
        <v>21</v>
      </c>
      <c r="I6" s="4">
        <v>22</v>
      </c>
      <c r="J6" s="4">
        <v>23</v>
      </c>
    </row>
    <row r="7" spans="1:10" s="3" customFormat="1" ht="60.75" customHeight="1" x14ac:dyDescent="0.2">
      <c r="A7" s="100" t="s">
        <v>74</v>
      </c>
      <c r="B7" s="100" t="s">
        <v>75</v>
      </c>
      <c r="C7" s="100" t="s">
        <v>76</v>
      </c>
      <c r="D7" s="100" t="s">
        <v>77</v>
      </c>
      <c r="E7" s="100" t="s">
        <v>78</v>
      </c>
      <c r="F7" s="100" t="s">
        <v>79</v>
      </c>
      <c r="G7" s="100" t="s">
        <v>80</v>
      </c>
      <c r="H7" s="100" t="s">
        <v>81</v>
      </c>
      <c r="I7" s="100" t="s">
        <v>82</v>
      </c>
      <c r="J7" s="100" t="s">
        <v>83</v>
      </c>
    </row>
    <row r="8" spans="1:10" ht="13.5" customHeight="1" x14ac:dyDescent="0.2">
      <c r="A8" s="16" t="s">
        <v>84</v>
      </c>
      <c r="B8" s="10" t="str">
        <f>IF(Painting!L51=0," ",IF('Permit Limits'!H19&gt;0,'Permit Limits'!H19,Painting!L51))</f>
        <v xml:space="preserve"> </v>
      </c>
      <c r="C8" s="11" t="str">
        <f>IF(Painting!L51&gt;0,"lb/gal"," ")</f>
        <v xml:space="preserve"> </v>
      </c>
      <c r="D8" s="17" t="str">
        <f>IF(Painting!L51&gt;0,IF('Permit Limits'!H19&gt;0,"permit","mass balance")," ")</f>
        <v xml:space="preserve"> </v>
      </c>
      <c r="E8" s="14"/>
      <c r="F8" s="10" t="str">
        <f>IF(Painting!L51&gt;0,B8*D4," ")</f>
        <v xml:space="preserve"> </v>
      </c>
      <c r="G8" s="11" t="str">
        <f>IF(Painting!L51&gt;0,Painting!B5," ")</f>
        <v xml:space="preserve"> </v>
      </c>
      <c r="H8" s="11" t="str">
        <f>IF(Painting!L51&gt;0,Painting!B6," ")</f>
        <v xml:space="preserve"> </v>
      </c>
      <c r="I8" s="11" t="str">
        <f>IF(Painting!L51=0," ",IF('Permit Limits'!B6&gt;0,'Permit Limits'!B6,IF('Permit Limits'!B7&gt;0,'Permit Limits'!B7,IF(G8&gt;0,F8*((100-G8)/100)*((100-H8)/100)," "))))</f>
        <v xml:space="preserve"> </v>
      </c>
      <c r="J8" s="10" t="str">
        <f>IF(Painting!L51=0," ",IF('Permit Limits'!C6&gt;0,'Permit Limits'!C6,IF('Permit Limits'!C7&gt;0,'Permit Limits'!C7,IF('Permit Limits'!H26&gt;0,'Permit Limits'!H26*((100-G8)/100)*((100-H8)/100)/2000,IF('Permit Limits'!B18&gt;0,'Permit Limits'!B18*'INV-3'!B8*((100-'INV-3'!G8)/100)*((100-'INV-3'!H8)/100)/2000,IF('Permit Limits'!B6&gt;0,'Permit Limits'!B6*8760/2000,IF('Permit Limits'!B7&gt;0,'Permit Limits'!B7*8760/2000,IF('INV-3'!G8&gt;0,'INV-3'!F8*((100-'INV-3'!G8)/100)*((100-'INV-3'!H8)/100)/2000,F8*8760/2000))))))))</f>
        <v xml:space="preserve"> </v>
      </c>
    </row>
    <row r="9" spans="1:10" ht="13.5" customHeight="1" x14ac:dyDescent="0.2">
      <c r="A9" s="16" t="s">
        <v>85</v>
      </c>
      <c r="B9" s="10" t="str">
        <f>IF(Painting!L51=0," ",IF('Permit Limits'!H19&gt;0,'Permit Limits'!H19,Painting!L51))</f>
        <v xml:space="preserve"> </v>
      </c>
      <c r="C9" s="11" t="str">
        <f>IF(Painting!L51&gt;0,"lb/gal"," ")</f>
        <v xml:space="preserve"> </v>
      </c>
      <c r="D9" s="17" t="str">
        <f>IF(Painting!L51&gt;0,IF('Permit Limits'!H19&gt;0,"permit","mass balance")," ")</f>
        <v xml:space="preserve"> </v>
      </c>
      <c r="E9" s="14"/>
      <c r="F9" s="10" t="str">
        <f>IF(Painting!L51&gt;0,B9*D4," ")</f>
        <v xml:space="preserve"> </v>
      </c>
      <c r="G9" s="11" t="str">
        <f>IF(Painting!L51&gt;0,Painting!B5," ")</f>
        <v xml:space="preserve"> </v>
      </c>
      <c r="H9" s="11" t="str">
        <f>IF(Painting!L51&gt;0,Painting!B6," ")</f>
        <v xml:space="preserve"> </v>
      </c>
      <c r="I9" s="11" t="str">
        <f>IF(Painting!L51=0," ",IF('Permit Limits'!B7&gt;0,'Permit Limits'!B7,IF('Permit Limits'!B6&gt;0,'Permit Limits'!B6,IF(G9&gt;0,F8*((100-G8)/100)*((100-H8)/100)," "))))</f>
        <v xml:space="preserve"> </v>
      </c>
      <c r="J9" s="10" t="str">
        <f>IF(Painting!L51=0," ",IF('Permit Limits'!C7&gt;0,'Permit Limits'!C7,IF('Permit Limits'!C6&gt;0,'Permit Limits'!C6,IF('Permit Limits'!H26&gt;0,'Permit Limits'!H26*((100-'INV-3'!G9)/100)*((100-'INV-3'!H9)/100)/2000,IF('Permit Limits'!B18&gt;0,'Permit Limits'!B18*'INV-3'!B9*((100-'INV-3'!G9)/100)*((100-'INV-3'!H9)/100)/2000,IF('Permit Limits'!B7&gt;0,'Permit Limits'!B7*8760/2000,IF('Permit Limits'!B6&gt;0,'Permit Limits'!B6*8760/2000,IF('INV-3'!G9&gt;0,'INV-3'!F9*((100-'INV-3'!G9)/100)*((100-'INV-3'!H9)/100)/2000,F9*8760/2000))))))))</f>
        <v xml:space="preserve"> </v>
      </c>
    </row>
    <row r="10" spans="1:10" ht="13.5" customHeight="1" x14ac:dyDescent="0.2">
      <c r="A10" s="16" t="s">
        <v>86</v>
      </c>
      <c r="B10" s="20"/>
      <c r="C10" s="4"/>
      <c r="D10" s="18"/>
      <c r="E10" s="2"/>
      <c r="F10" s="20"/>
      <c r="G10" s="2"/>
      <c r="H10" s="5"/>
      <c r="I10" s="4"/>
      <c r="J10" s="20"/>
    </row>
    <row r="11" spans="1:10" ht="13.5" customHeight="1" x14ac:dyDescent="0.2">
      <c r="A11" s="16" t="s">
        <v>91</v>
      </c>
      <c r="B11" s="20"/>
      <c r="C11" s="4"/>
      <c r="D11" s="18"/>
      <c r="E11" s="5"/>
      <c r="F11" s="20"/>
      <c r="G11" s="2"/>
      <c r="H11" s="5"/>
      <c r="I11" s="4"/>
      <c r="J11" s="20"/>
    </row>
    <row r="12" spans="1:10" ht="13.5" customHeight="1" x14ac:dyDescent="0.2">
      <c r="A12" s="16" t="s">
        <v>87</v>
      </c>
      <c r="B12" s="10" t="str">
        <f>IF(Painting!L52=0," ",IF('Permit Limits'!H20&gt;0,'Permit Limits'!H20,Painting!L52))</f>
        <v xml:space="preserve"> </v>
      </c>
      <c r="C12" s="11" t="str">
        <f>IF(Painting!L52&gt;0,"lb/gal"," ")</f>
        <v xml:space="preserve"> </v>
      </c>
      <c r="D12" s="17" t="str">
        <f>IF(Painting!L52&gt;0,IF('Permit Limits'!H20&gt;0,"permit","mass balance")," ")</f>
        <v xml:space="preserve"> </v>
      </c>
      <c r="E12" s="15"/>
      <c r="F12" s="10" t="str">
        <f>IF(Painting!L52&gt;0,B12*D4," ")</f>
        <v xml:space="preserve"> </v>
      </c>
      <c r="G12" s="14"/>
      <c r="H12" s="15"/>
      <c r="I12" s="11" t="str">
        <f>IF('Permit Limits'!B10&gt;0,'Permit Limits'!B10," ")</f>
        <v xml:space="preserve"> </v>
      </c>
      <c r="J12" s="10" t="str">
        <f>IF(Painting!L52=0," ",IF('Permit Limits'!C10&gt;0,'Permit Limits'!C10,IF('Permit Limits'!H27&gt;0,'Permit Limits'!H27/2000,IF('Permit Limits'!B18&gt;0,'Permit Limits'!B18*'INV-3'!B12/2000,IF('Permit Limits'!B10&gt;0,'Permit Limits'!B10*8760/2000,IF(B12&gt;0,'INV-3'!F12*8760/2000))))))</f>
        <v xml:space="preserve"> </v>
      </c>
    </row>
    <row r="13" spans="1:10" ht="13.5" customHeight="1" x14ac:dyDescent="0.2">
      <c r="A13" s="16" t="s">
        <v>88</v>
      </c>
      <c r="B13" s="20"/>
      <c r="C13" s="4"/>
      <c r="D13" s="18"/>
      <c r="E13" s="5"/>
      <c r="F13" s="20"/>
      <c r="G13" s="2"/>
      <c r="H13" s="5"/>
      <c r="I13" s="4"/>
      <c r="J13" s="20"/>
    </row>
    <row r="14" spans="1:10" ht="13.5" customHeight="1" x14ac:dyDescent="0.2">
      <c r="A14" s="16" t="s">
        <v>89</v>
      </c>
      <c r="B14" s="20"/>
      <c r="C14" s="4"/>
      <c r="D14" s="18"/>
      <c r="E14" s="5"/>
      <c r="F14" s="20"/>
      <c r="G14" s="2"/>
      <c r="H14" s="5"/>
      <c r="I14" s="4"/>
      <c r="J14" s="20"/>
    </row>
    <row r="15" spans="1:10" ht="13.5" customHeight="1" x14ac:dyDescent="0.2">
      <c r="A15" s="16" t="s">
        <v>90</v>
      </c>
      <c r="B15" s="20"/>
      <c r="C15" s="4"/>
      <c r="D15" s="18"/>
      <c r="E15" s="5"/>
      <c r="F15" s="20"/>
      <c r="G15" s="2"/>
      <c r="H15" s="5"/>
      <c r="I15" s="4"/>
      <c r="J15" s="20"/>
    </row>
    <row r="16" spans="1:10" ht="15" customHeight="1" x14ac:dyDescent="0.2">
      <c r="A16" s="213" t="s">
        <v>97</v>
      </c>
      <c r="B16" s="214"/>
      <c r="C16" s="214"/>
      <c r="D16" s="214"/>
      <c r="E16" s="214"/>
      <c r="F16" s="214"/>
      <c r="G16" s="214"/>
      <c r="H16" s="214"/>
      <c r="I16" s="214"/>
      <c r="J16" s="215"/>
    </row>
    <row r="17" spans="1:10" ht="13.5" customHeight="1" x14ac:dyDescent="0.2">
      <c r="A17" s="16" t="str">
        <f>Painting!H53</f>
        <v xml:space="preserve"> </v>
      </c>
      <c r="B17" s="10" t="str">
        <f>IF(Painting!L53&gt;0,IF('Permit Limits'!H21&gt;0,'Permit Limits'!H21,Painting!L53)," ")</f>
        <v xml:space="preserve"> </v>
      </c>
      <c r="C17" s="11" t="str">
        <f>IF(Painting!L53&gt;0,"lb/gal"," ")</f>
        <v xml:space="preserve"> </v>
      </c>
      <c r="D17" s="17" t="str">
        <f>IF(Painting!L53&gt;0,IF('Permit Limits'!H21&gt;0,"permit","mass balance")," ")</f>
        <v xml:space="preserve"> </v>
      </c>
      <c r="E17" s="15"/>
      <c r="F17" s="10" t="str">
        <f>IF(Painting!L53&gt;0,B17*$D$4," ")</f>
        <v xml:space="preserve"> </v>
      </c>
      <c r="G17" s="11"/>
      <c r="H17" s="15"/>
      <c r="I17" s="11" t="str">
        <f>IF('Permit Limits'!B13&gt;0,'Permit Limits'!B13," ")</f>
        <v xml:space="preserve"> </v>
      </c>
      <c r="J17" s="10" t="str">
        <f>IF(Painting!L53=0," ",IF('Permit Limits'!C13&gt;0,'Permit Limits'!C13,IF('Permit Limits'!H28&gt;0,'Permit Limits'!H28/2000,IF('Permit Limits'!B18&gt;0,'Permit Limits'!B18*'INV-3'!B17/2000,IF('Permit Limits'!B13&gt;0,'Permit Limits'!B13*8760/2000,IF('INV-3'!B17&gt;0,'INV-3'!F17*8760/2000))))))</f>
        <v xml:space="preserve"> </v>
      </c>
    </row>
    <row r="18" spans="1:10" ht="13.5" customHeight="1" x14ac:dyDescent="0.2">
      <c r="A18" s="16" t="str">
        <f>Painting!H54</f>
        <v xml:space="preserve"> </v>
      </c>
      <c r="B18" s="10" t="str">
        <f>IF(Painting!L54&gt;0,IF('Permit Limits'!H21&gt;0,'Permit Limits'!H21,Painting!L54)," ")</f>
        <v xml:space="preserve"> </v>
      </c>
      <c r="C18" s="11" t="str">
        <f>IF(Painting!L54&gt;0,"lb/gal"," ")</f>
        <v xml:space="preserve"> </v>
      </c>
      <c r="D18" s="17" t="str">
        <f>IF(Painting!L54&gt;0,IF('Permit Limits'!H21&gt;0,"permit","mass balance")," ")</f>
        <v xml:space="preserve"> </v>
      </c>
      <c r="E18" s="15"/>
      <c r="F18" s="10" t="str">
        <f>IF(Painting!L54&gt;0,B18*$D$4," ")</f>
        <v xml:space="preserve"> </v>
      </c>
      <c r="G18" s="11"/>
      <c r="H18" s="15"/>
      <c r="I18" s="11" t="str">
        <f>IF('Permit Limits'!B13&gt;0,'Permit Limits'!B13," ")</f>
        <v xml:space="preserve"> </v>
      </c>
      <c r="J18" s="10" t="str">
        <f>IF(Painting!L54=0," ",IF('Permit Limits'!C13&gt;0,'Permit Limits'!C13,IF('Permit Limits'!H28&gt;0,'Permit Limits'!H28/2000,IF('Permit Limits'!B18&gt;0,'Permit Limits'!B18*'INV-3'!B18/2000,IF('Permit Limits'!B13&gt;0,'Permit Limits'!B13*8760/2000,IF('INV-3'!B18&gt;0,'INV-3'!F18*8760/2000))))))</f>
        <v xml:space="preserve"> </v>
      </c>
    </row>
    <row r="19" spans="1:10" ht="13.5" customHeight="1" x14ac:dyDescent="0.2">
      <c r="A19" s="16" t="str">
        <f>Painting!H55</f>
        <v xml:space="preserve"> </v>
      </c>
      <c r="B19" s="10" t="str">
        <f>IF(Painting!L55&gt;0,IF('Permit Limits'!H21&gt;0,'Permit Limits'!H21,Painting!L55)," ")</f>
        <v xml:space="preserve"> </v>
      </c>
      <c r="C19" s="11" t="str">
        <f>IF(Painting!L55&gt;0,"lb/gal"," ")</f>
        <v xml:space="preserve"> </v>
      </c>
      <c r="D19" s="17" t="str">
        <f>IF(Painting!L55&gt;0,IF('Permit Limits'!H21&gt;0,"permit","mass balance")," ")</f>
        <v xml:space="preserve"> </v>
      </c>
      <c r="E19" s="15"/>
      <c r="F19" s="10" t="str">
        <f>IF(Painting!L55&gt;0,B19*$D$4," ")</f>
        <v xml:space="preserve"> </v>
      </c>
      <c r="G19" s="11"/>
      <c r="H19" s="15"/>
      <c r="I19" s="11" t="str">
        <f>IF('Permit Limits'!B13&gt;0,'Permit Limits'!B13," ")</f>
        <v xml:space="preserve"> </v>
      </c>
      <c r="J19" s="10" t="str">
        <f>IF(Painting!L55=0," ",IF('Permit Limits'!C13&gt;0,'Permit Limits'!C13,IF('Permit Limits'!H28&gt;0,'Permit Limits'!H28/2000,IF('Permit Limits'!B18&gt;0,'Permit Limits'!B18*'INV-3'!B19/2000,IF('Permit Limits'!B13&gt;0,'Permit Limits'!B13*8760/2000,IF('INV-3'!B19&gt;0,'INV-3'!F19*8760/2000))))))</f>
        <v xml:space="preserve"> </v>
      </c>
    </row>
    <row r="20" spans="1:10" ht="13.5" customHeight="1" x14ac:dyDescent="0.2">
      <c r="A20" s="16" t="str">
        <f>Painting!H56</f>
        <v xml:space="preserve"> </v>
      </c>
      <c r="B20" s="10" t="str">
        <f>IF(Painting!L56&gt;0,IF('Permit Limits'!H21&gt;0,'Permit Limits'!H21,Painting!L56)," ")</f>
        <v xml:space="preserve"> </v>
      </c>
      <c r="C20" s="11" t="str">
        <f>IF(Painting!L56&gt;0,"lb/gal"," ")</f>
        <v xml:space="preserve"> </v>
      </c>
      <c r="D20" s="17" t="str">
        <f>IF(Painting!L56&gt;0,IF('Permit Limits'!H21&gt;0,"permit","mass balance")," ")</f>
        <v xml:space="preserve"> </v>
      </c>
      <c r="E20" s="15"/>
      <c r="F20" s="10" t="str">
        <f>IF(Painting!L56&gt;0,B20*$D$4," ")</f>
        <v xml:space="preserve"> </v>
      </c>
      <c r="G20" s="11"/>
      <c r="H20" s="15"/>
      <c r="I20" s="11" t="str">
        <f>IF('Permit Limits'!B13&gt;0,'Permit Limits'!B13," ")</f>
        <v xml:space="preserve"> </v>
      </c>
      <c r="J20" s="10" t="str">
        <f>IF(Painting!L56=0," ",IF('Permit Limits'!C13&gt;0,'Permit Limits'!C13,IF('Permit Limits'!H28&gt;0,'Permit Limits'!H28/2000,IF('Permit Limits'!B18&gt;0,'Permit Limits'!B18*'INV-3'!B20/2000,IF('Permit Limits'!B13&gt;0,'Permit Limits'!B13*8760/2000,IF('INV-3'!B20&gt;0,'INV-3'!F20*8760/2000))))))</f>
        <v xml:space="preserve"> </v>
      </c>
    </row>
    <row r="21" spans="1:10" ht="13.5" customHeight="1" x14ac:dyDescent="0.2">
      <c r="A21" s="16" t="str">
        <f>Painting!H57</f>
        <v xml:space="preserve"> </v>
      </c>
      <c r="B21" s="10" t="str">
        <f>IF(Painting!L57&gt;0,IF('Permit Limits'!H21&gt;0,'Permit Limits'!H21,Painting!L57)," ")</f>
        <v xml:space="preserve"> </v>
      </c>
      <c r="C21" s="11" t="str">
        <f>IF(Painting!L57&gt;0,"lb/gal"," ")</f>
        <v xml:space="preserve"> </v>
      </c>
      <c r="D21" s="17" t="str">
        <f>IF(Painting!L57&gt;0,IF('Permit Limits'!H21&gt;0,"permit","mass balance")," ")</f>
        <v xml:space="preserve"> </v>
      </c>
      <c r="E21" s="15"/>
      <c r="F21" s="10" t="str">
        <f>IF(Painting!L57&gt;0,B21*$D$4," ")</f>
        <v xml:space="preserve"> </v>
      </c>
      <c r="G21" s="11"/>
      <c r="H21" s="15"/>
      <c r="I21" s="11" t="str">
        <f>IF('Permit Limits'!B13&gt;0,'Permit Limits'!B13," ")</f>
        <v xml:space="preserve"> </v>
      </c>
      <c r="J21" s="10" t="str">
        <f>IF(Painting!L57=0," ",IF('Permit Limits'!C13&gt;0,'Permit Limits'!C13,IF('Permit Limits'!H28&gt;0,'Permit Limits'!H28/2000,IF('Permit Limits'!B18&gt;0,'Permit Limits'!B18*'INV-3'!B21/2000,IF('Permit Limits'!B13&gt;0,'Permit Limits'!B13*8760/2000,IF('INV-3'!B21&gt;0,'INV-3'!F21*8760/2000))))))</f>
        <v xml:space="preserve"> </v>
      </c>
    </row>
    <row r="22" spans="1:10" ht="13.5" customHeight="1" x14ac:dyDescent="0.2">
      <c r="A22" s="16" t="str">
        <f>Painting!H58</f>
        <v xml:space="preserve"> </v>
      </c>
      <c r="B22" s="10" t="str">
        <f>IF(Painting!L58&gt;0,IF('Permit Limits'!H21&gt;0,'Permit Limits'!H21,Painting!L58)," ")</f>
        <v xml:space="preserve"> </v>
      </c>
      <c r="C22" s="11" t="str">
        <f>IF(Painting!L58&gt;0,"lb/gal"," ")</f>
        <v xml:space="preserve"> </v>
      </c>
      <c r="D22" s="17" t="str">
        <f>IF(Painting!L58&gt;0,IF('Permit Limits'!H21&gt;0,"permit","mass balance")," ")</f>
        <v xml:space="preserve"> </v>
      </c>
      <c r="E22" s="15"/>
      <c r="F22" s="10" t="str">
        <f>IF(Painting!L58&gt;0,B22*$D$4," ")</f>
        <v xml:space="preserve"> </v>
      </c>
      <c r="G22" s="11"/>
      <c r="H22" s="15"/>
      <c r="I22" s="11" t="str">
        <f>IF('Permit Limits'!B13&gt;0,'Permit Limits'!B13," ")</f>
        <v xml:space="preserve"> </v>
      </c>
      <c r="J22" s="10" t="str">
        <f>IF(Painting!L58=0," ",IF('Permit Limits'!C13&gt;0,'Permit Limits'!C13,IF('Permit Limits'!H28&gt;0,'Permit Limits'!H28/2000,IF('Permit Limits'!B18&gt;0,'Permit Limits'!B18*'INV-3'!B22/2000,IF('Permit Limits'!B13&gt;0,'Permit Limits'!B13*8760/2000,IF('INV-3'!B22&gt;0,'INV-3'!F22*8760/2000))))))</f>
        <v xml:space="preserve"> </v>
      </c>
    </row>
    <row r="23" spans="1:10" ht="13.5" customHeight="1" x14ac:dyDescent="0.2">
      <c r="A23" s="16" t="str">
        <f>Painting!H59</f>
        <v xml:space="preserve"> </v>
      </c>
      <c r="B23" s="10" t="str">
        <f>IF(Painting!L59&gt;0,IF('Permit Limits'!H21&gt;0,'Permit Limits'!H21,Painting!L59)," ")</f>
        <v xml:space="preserve"> </v>
      </c>
      <c r="C23" s="11" t="str">
        <f>IF(Painting!L59&gt;0,"lb/gal"," ")</f>
        <v xml:space="preserve"> </v>
      </c>
      <c r="D23" s="17" t="str">
        <f>IF(Painting!L59&gt;0,IF('Permit Limits'!H21&gt;0,"permit","mass balance")," ")</f>
        <v xml:space="preserve"> </v>
      </c>
      <c r="E23" s="15"/>
      <c r="F23" s="10" t="str">
        <f>IF(Painting!L59&gt;0,B23*$D$4," ")</f>
        <v xml:space="preserve"> </v>
      </c>
      <c r="G23" s="11"/>
      <c r="H23" s="15"/>
      <c r="I23" s="11" t="str">
        <f>IF('Permit Limits'!B13&gt;0,'Permit Limits'!B13," ")</f>
        <v xml:space="preserve"> </v>
      </c>
      <c r="J23" s="10" t="str">
        <f>IF(Painting!L59=0," ",IF('Permit Limits'!C13&gt;0,'Permit Limits'!C13,IF('Permit Limits'!H28&gt;0,'Permit Limits'!H28/2000,IF('Permit Limits'!B18&gt;0,'Permit Limits'!B18*'INV-3'!B23/2000,IF('Permit Limits'!B13&gt;0,'Permit Limits'!B13*8760/2000,IF('INV-3'!B23&gt;0,'INV-3'!F23*8760/2000))))))</f>
        <v xml:space="preserve"> </v>
      </c>
    </row>
    <row r="24" spans="1:10" ht="13.5" customHeight="1" x14ac:dyDescent="0.2">
      <c r="A24" s="16" t="str">
        <f>Painting!H60</f>
        <v xml:space="preserve"> </v>
      </c>
      <c r="B24" s="10" t="str">
        <f>IF(Painting!L60&gt;0,IF('Permit Limits'!H21&gt;0,'Permit Limits'!H21,Painting!L60)," ")</f>
        <v xml:space="preserve"> </v>
      </c>
      <c r="C24" s="11" t="str">
        <f>IF(Painting!L60&gt;0,"lb/gal"," ")</f>
        <v xml:space="preserve"> </v>
      </c>
      <c r="D24" s="17" t="str">
        <f>IF(Painting!L60&gt;0,IF('Permit Limits'!H21&gt;0,"permit","mass balance")," ")</f>
        <v xml:space="preserve"> </v>
      </c>
      <c r="E24" s="15"/>
      <c r="F24" s="10" t="str">
        <f>IF(Painting!L60&gt;0,B24*$D$4," ")</f>
        <v xml:space="preserve"> </v>
      </c>
      <c r="G24" s="11"/>
      <c r="H24" s="15"/>
      <c r="I24" s="11" t="str">
        <f>IF('Permit Limits'!B13&gt;0,'Permit Limits'!B13," ")</f>
        <v xml:space="preserve"> </v>
      </c>
      <c r="J24" s="10" t="str">
        <f>IF(Painting!L60=0," ",IF('Permit Limits'!C13&gt;0,'Permit Limits'!C13,IF('Permit Limits'!H28&gt;0,'Permit Limits'!H28/2000,IF('Permit Limits'!B18&gt;0,'Permit Limits'!B18*'INV-3'!B24/2000,IF('Permit Limits'!B13&gt;0,'Permit Limits'!B13*8760/2000,IF('INV-3'!B24&gt;0,'INV-3'!F24*8760/2000))))))</f>
        <v xml:space="preserve"> </v>
      </c>
    </row>
    <row r="25" spans="1:10" ht="13.5" customHeight="1" x14ac:dyDescent="0.2">
      <c r="A25" s="16" t="str">
        <f>Painting!H61</f>
        <v xml:space="preserve"> </v>
      </c>
      <c r="B25" s="10" t="str">
        <f>IF(Painting!L61&gt;0,IF('Permit Limits'!H21&gt;0,'Permit Limits'!H21,Painting!L61)," ")</f>
        <v xml:space="preserve"> </v>
      </c>
      <c r="C25" s="11" t="str">
        <f>IF(Painting!L61&gt;0,"lb/gal"," ")</f>
        <v xml:space="preserve"> </v>
      </c>
      <c r="D25" s="17" t="str">
        <f>IF(Painting!L61&gt;0,IF('Permit Limits'!H21&gt;0,"permit","mass balance")," ")</f>
        <v xml:space="preserve"> </v>
      </c>
      <c r="E25" s="15"/>
      <c r="F25" s="10" t="str">
        <f>IF(Painting!L61&gt;0,B25*$D$4," ")</f>
        <v xml:space="preserve"> </v>
      </c>
      <c r="G25" s="11"/>
      <c r="H25" s="15"/>
      <c r="I25" s="11" t="str">
        <f>IF('Permit Limits'!B13&gt;0,'Permit Limits'!B13," ")</f>
        <v xml:space="preserve"> </v>
      </c>
      <c r="J25" s="10" t="str">
        <f>IF(Painting!L61=0," ",IF('Permit Limits'!C13&gt;0,'Permit Limits'!C13,IF('Permit Limits'!H28&gt;0,'Permit Limits'!H28/2000,IF('Permit Limits'!B18&gt;0,'Permit Limits'!B18*'INV-3'!B25/2000,IF('Permit Limits'!B13&gt;0,'Permit Limits'!B13*8760/2000,IF('INV-3'!B25&gt;0,'INV-3'!F25*8760/2000))))))</f>
        <v xml:space="preserve"> </v>
      </c>
    </row>
    <row r="26" spans="1:10" ht="13.5" customHeight="1" x14ac:dyDescent="0.2">
      <c r="A26" s="16" t="str">
        <f>Painting!H62</f>
        <v xml:space="preserve"> </v>
      </c>
      <c r="B26" s="10" t="str">
        <f>IF(Painting!L62&gt;0,IF('Permit Limits'!H21&gt;0,'Permit Limits'!H21,Painting!L62)," ")</f>
        <v xml:space="preserve"> </v>
      </c>
      <c r="C26" s="11" t="str">
        <f>IF(Painting!L62&gt;0,"lb/gal"," ")</f>
        <v xml:space="preserve"> </v>
      </c>
      <c r="D26" s="17" t="str">
        <f>IF(Painting!L62&gt;0,IF('Permit Limits'!H21&gt;0,"permit","mass balance")," ")</f>
        <v xml:space="preserve"> </v>
      </c>
      <c r="E26" s="15"/>
      <c r="F26" s="10" t="str">
        <f>IF(Painting!L62&gt;0,B26*$D$4," ")</f>
        <v xml:space="preserve"> </v>
      </c>
      <c r="G26" s="11"/>
      <c r="H26" s="15"/>
      <c r="I26" s="11" t="str">
        <f>IF('Permit Limits'!B13&gt;0,'Permit Limits'!B13," ")</f>
        <v xml:space="preserve"> </v>
      </c>
      <c r="J26" s="10" t="str">
        <f>IF(Painting!L62=0," ",IF('Permit Limits'!C13&gt;0,'Permit Limits'!C13,IF('Permit Limits'!H28&gt;0,'Permit Limits'!H28/2000,IF('Permit Limits'!B18&gt;0,'Permit Limits'!B18*'INV-3'!B26/2000,IF('Permit Limits'!B13&gt;0,'Permit Limits'!B13*8760/2000,IF('INV-3'!B26&gt;0,'INV-3'!F26*8760/2000))))))</f>
        <v xml:space="preserve"> </v>
      </c>
    </row>
    <row r="27" spans="1:10" ht="13.5" customHeight="1" x14ac:dyDescent="0.2">
      <c r="A27" s="16" t="str">
        <f>Painting!H63</f>
        <v xml:space="preserve"> </v>
      </c>
      <c r="B27" s="10" t="str">
        <f>IF(Painting!L63&gt;0,IF('Permit Limits'!H21&gt;0,'Permit Limits'!H21,Painting!L63)," ")</f>
        <v xml:space="preserve"> </v>
      </c>
      <c r="C27" s="11" t="str">
        <f>IF(Painting!L63&gt;0,"lb/gal"," ")</f>
        <v xml:space="preserve"> </v>
      </c>
      <c r="D27" s="17" t="str">
        <f>IF(Painting!L63&gt;0,IF('Permit Limits'!H21&gt;0,"permit","mass balance")," ")</f>
        <v xml:space="preserve"> </v>
      </c>
      <c r="E27" s="15"/>
      <c r="F27" s="10" t="str">
        <f>IF(Painting!L63&gt;0,B27*$D$4," ")</f>
        <v xml:space="preserve"> </v>
      </c>
      <c r="G27" s="11"/>
      <c r="H27" s="15"/>
      <c r="I27" s="11" t="str">
        <f>IF('Permit Limits'!B13&gt;0,'Permit Limits'!B13," ")</f>
        <v xml:space="preserve"> </v>
      </c>
      <c r="J27" s="10" t="str">
        <f>IF(Painting!L63=0," ",IF('Permit Limits'!C13&gt;0,'Permit Limits'!C13,IF('Permit Limits'!H28&gt;0,'Permit Limits'!H28/2000,IF('Permit Limits'!B18&gt;0,'Permit Limits'!B18*'INV-3'!B27/2000,IF('Permit Limits'!B13&gt;0,'Permit Limits'!B13*8760/2000,IF('INV-3'!B27&gt;0,'INV-3'!F27*8760/2000))))))</f>
        <v xml:space="preserve"> </v>
      </c>
    </row>
    <row r="28" spans="1:10" ht="13.5" customHeight="1" x14ac:dyDescent="0.2">
      <c r="A28" s="16" t="str">
        <f>Painting!H64</f>
        <v xml:space="preserve"> </v>
      </c>
      <c r="B28" s="10" t="str">
        <f>IF(Painting!L64&gt;0,IF('Permit Limits'!H21&gt;0,'Permit Limits'!H21,Painting!L64)," ")</f>
        <v xml:space="preserve"> </v>
      </c>
      <c r="C28" s="11" t="str">
        <f>IF(Painting!L64&gt;0,"lb/gal"," ")</f>
        <v xml:space="preserve"> </v>
      </c>
      <c r="D28" s="17" t="str">
        <f>IF(Painting!L64&gt;0,IF('Permit Limits'!H21&gt;0,"permit","mass balance")," ")</f>
        <v xml:space="preserve"> </v>
      </c>
      <c r="E28" s="15"/>
      <c r="F28" s="10" t="str">
        <f>IF(Painting!L64&gt;0,B28*$D$4," ")</f>
        <v xml:space="preserve"> </v>
      </c>
      <c r="G28" s="11"/>
      <c r="H28" s="15"/>
      <c r="I28" s="11" t="str">
        <f>IF('Permit Limits'!B13&gt;0,'Permit Limits'!B13," ")</f>
        <v xml:space="preserve"> </v>
      </c>
      <c r="J28" s="10" t="str">
        <f>IF(Painting!L64=0," ",IF('Permit Limits'!C13&gt;0,'Permit Limits'!C13,IF('Permit Limits'!H28&gt;0,'Permit Limits'!H28/2000,IF('Permit Limits'!B18&gt;0,'Permit Limits'!B18*'INV-3'!B28/2000,IF('Permit Limits'!B13&gt;0,'Permit Limits'!B13*8760/2000,IF('INV-3'!B28&gt;0,'INV-3'!F28*8760/2000))))))</f>
        <v xml:space="preserve"> </v>
      </c>
    </row>
    <row r="29" spans="1:10" ht="13.5" customHeight="1" x14ac:dyDescent="0.2">
      <c r="A29" s="16" t="str">
        <f>Painting!H65</f>
        <v xml:space="preserve"> </v>
      </c>
      <c r="B29" s="10" t="str">
        <f>IF(Painting!L65&gt;0,IF('Permit Limits'!H21&gt;0,'Permit Limits'!H21,Painting!L65)," ")</f>
        <v xml:space="preserve"> </v>
      </c>
      <c r="C29" s="11" t="str">
        <f>IF(Painting!L65&gt;0,"lb/gal"," ")</f>
        <v xml:space="preserve"> </v>
      </c>
      <c r="D29" s="17" t="str">
        <f>IF(Painting!L65&gt;0,IF('Permit Limits'!H21&gt;0,"permit","mass balance")," ")</f>
        <v xml:space="preserve"> </v>
      </c>
      <c r="E29" s="15"/>
      <c r="F29" s="10" t="str">
        <f>IF(Painting!L65&gt;0,B29*$D$4," ")</f>
        <v xml:space="preserve"> </v>
      </c>
      <c r="G29" s="11"/>
      <c r="H29" s="15"/>
      <c r="I29" s="11" t="str">
        <f>IF('Permit Limits'!B13&gt;0,'Permit Limits'!B13," ")</f>
        <v xml:space="preserve"> </v>
      </c>
      <c r="J29" s="10" t="str">
        <f>IF(Painting!L65=0," ",IF('Permit Limits'!C13&gt;0,'Permit Limits'!C13,IF('Permit Limits'!H28&gt;0,'Permit Limits'!H28/2000,IF('Permit Limits'!B18&gt;0,'Permit Limits'!B18*'INV-3'!B29/2000,IF('Permit Limits'!B13&gt;0,'Permit Limits'!B13*8760/2000,IF('INV-3'!B29&gt;0,'INV-3'!F29*8760/2000))))))</f>
        <v xml:space="preserve"> </v>
      </c>
    </row>
    <row r="30" spans="1:10" ht="13.5" customHeight="1" x14ac:dyDescent="0.2">
      <c r="A30" s="16" t="str">
        <f>Painting!H66</f>
        <v xml:space="preserve"> </v>
      </c>
      <c r="B30" s="10" t="str">
        <f>IF(Painting!L66&gt;0,IF('Permit Limits'!H21&gt;0,'Permit Limits'!H21,Painting!L66)," ")</f>
        <v xml:space="preserve"> </v>
      </c>
      <c r="C30" s="11" t="str">
        <f>IF(Painting!L66&gt;0,"lb/gal"," ")</f>
        <v xml:space="preserve"> </v>
      </c>
      <c r="D30" s="17" t="str">
        <f>IF(Painting!L66&gt;0,IF('Permit Limits'!H21&gt;0,"permit","mass balance")," ")</f>
        <v xml:space="preserve"> </v>
      </c>
      <c r="E30" s="15"/>
      <c r="F30" s="10" t="str">
        <f>IF(Painting!L66&gt;0,B30*$D$4," ")</f>
        <v xml:space="preserve"> </v>
      </c>
      <c r="G30" s="11" t="str">
        <f>IF(Painting!L66&gt;0,Painting!B5,"")</f>
        <v/>
      </c>
      <c r="H30" s="99" t="str">
        <f>IF(Painting!L66&gt;0,Painting!B6," ")</f>
        <v xml:space="preserve"> </v>
      </c>
      <c r="I30" s="11" t="str">
        <f>IF(Painting!L66=0," ",IF('Permit Limits'!B13&gt;0,'Permit Limits'!B13,IF(G30&gt;0,F30*((100-G30)/100)*((100-H30)/100)," ")))</f>
        <v xml:space="preserve"> </v>
      </c>
      <c r="J30" s="10" t="str">
        <f>IF(Painting!L66=0," ",IF('Permit Limits'!C13&gt;0,'Permit Limits'!C13,IF('Permit Limits'!H28&gt;0,'Permit Limits'!H28*((100-$G$30)/100)*((100-$H$30)/100)/2000,IF('Permit Limits'!B18&gt;0,'Permit Limits'!B18*$B$30*((100-$G$30)/100)*((100-$H$30)/100)/2000,IF('Permit Limits'!B13&gt;0,'Permit Limits'!B13*8760/2000,IF($B$30&gt;0,$F$30*((100-$G$30)/100)*((100-H30)/100)*8760/2000))))))</f>
        <v xml:space="preserve"> </v>
      </c>
    </row>
    <row r="31" spans="1:10" ht="13.5" customHeight="1" x14ac:dyDescent="0.2">
      <c r="A31" s="16" t="str">
        <f>Painting!H67</f>
        <v xml:space="preserve"> </v>
      </c>
      <c r="B31" s="10" t="str">
        <f>IF(Painting!L67&gt;0,IF('Permit Limits'!H21&gt;0,'Permit Limits'!H21,Painting!L67)," ")</f>
        <v xml:space="preserve"> </v>
      </c>
      <c r="C31" s="11" t="str">
        <f>IF(Painting!L67&gt;0,"lb/gal","")</f>
        <v/>
      </c>
      <c r="D31" s="17" t="str">
        <f>IF(Painting!L67&gt;0,IF('Permit Limits'!H21&gt;0,"permit","mass balance"),"")</f>
        <v/>
      </c>
      <c r="E31" s="15"/>
      <c r="F31" s="10" t="str">
        <f>IF(Painting!L67&gt;0,B31*$D$4,"")</f>
        <v/>
      </c>
      <c r="G31" s="11"/>
      <c r="H31" s="117"/>
      <c r="I31" s="11" t="str">
        <f>IF('Permit Limits'!B13&gt;0,'Permit Limits'!B13," ")</f>
        <v xml:space="preserve"> </v>
      </c>
      <c r="J31" s="10" t="str">
        <f>IF(Painting!L67=0," ",IF('Permit Limits'!C13&gt;0,'Permit Limits'!C13,IF('Permit Limits'!H28&gt;0,'Permit Limits'!H28/2000,IF('Permit Limits'!B18&gt;0,'Permit Limits'!B18*'INV-3'!B31/2000,IF('Permit Limits'!B13&gt;0,'Permit Limits'!B13*8760/2000,IF('INV-3'!B31&gt;0,'INV-3'!F31*8760/2000))))))</f>
        <v xml:space="preserve"> </v>
      </c>
    </row>
    <row r="32" spans="1:10" ht="13.5" customHeight="1" x14ac:dyDescent="0.2">
      <c r="A32" s="16" t="str">
        <f>Painting!H68</f>
        <v xml:space="preserve"> </v>
      </c>
      <c r="B32" s="10" t="str">
        <f>IF(Painting!L68&gt;0,IF('Permit Limits'!H21&gt;0,'Permit Limits'!H21,Painting!L68),"")</f>
        <v/>
      </c>
      <c r="C32" s="11" t="str">
        <f>IF(Painting!L68&gt;0,"lb/gal","")</f>
        <v/>
      </c>
      <c r="D32" s="17" t="str">
        <f>IF(Painting!L68&gt;0,IF('Permit Limits'!H22&gt;0,"permit","mass balance"),"")</f>
        <v/>
      </c>
      <c r="E32" s="15"/>
      <c r="F32" s="10" t="str">
        <f>IF(Painting!L68&gt;0,B32*$D$4,"")</f>
        <v/>
      </c>
      <c r="G32" s="11" t="str">
        <f>IF(Painting!L68&gt;0,Painting!B5,"")</f>
        <v/>
      </c>
      <c r="H32" s="99" t="str">
        <f>IF(Painting!L68&gt;0,Painting!B6," ")</f>
        <v xml:space="preserve"> </v>
      </c>
      <c r="I32" s="11" t="str">
        <f>IF(Painting!L68=0," ",IF('Permit Limits'!B13&gt;0,'Permit Limits'!B13,IF(G32&gt;0,F32*((100-G32)/100)*((100-H32)/100)," ")))</f>
        <v xml:space="preserve"> </v>
      </c>
      <c r="J32" s="10" t="str">
        <f>IF(Painting!L66=0," ",IF('Permit Limits'!C13&gt;0,'Permit Limits'!C13,IF('Permit Limits'!H28&gt;0,'Permit Limits'!H28*((100-$G$32)/100)*((100-$H$32)/100)/2000,IF('Permit Limits'!B18&gt;0,'Permit Limits'!B18*$B$32*((100-$G$32)/100)*((100-$H$32)/100)/2000,IF('Permit Limits'!B13&gt;0,'Permit Limits'!B13*8760/2000,IF($B$32&gt;0,$F$32*((100-$G$32)/100)*((100-H32)/100)*8760/2000))))))</f>
        <v xml:space="preserve"> </v>
      </c>
    </row>
    <row r="34" spans="1:1" x14ac:dyDescent="0.2">
      <c r="A34" s="19"/>
    </row>
  </sheetData>
  <sheetProtection password="CF7B" sheet="1"/>
  <mergeCells count="9">
    <mergeCell ref="A4:C4"/>
    <mergeCell ref="A16:J16"/>
    <mergeCell ref="A1:H1"/>
    <mergeCell ref="A5:J5"/>
    <mergeCell ref="I4:J4"/>
    <mergeCell ref="D4:E4"/>
    <mergeCell ref="F4:H4"/>
    <mergeCell ref="A3:B3"/>
    <mergeCell ref="C3:J3"/>
  </mergeCells>
  <phoneticPr fontId="29" type="noConversion"/>
  <pageMargins left="0.25" right="0.25" top="1" bottom="1" header="0.5" footer="0.5"/>
  <pageSetup orientation="portrait" verticalDpi="0" r:id="rId1"/>
  <headerFooter alignWithMargins="0"/>
  <ignoredErrors>
    <ignoredError sqref="I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/>
  </sheetViews>
  <sheetFormatPr defaultRowHeight="12.75" x14ac:dyDescent="0.2"/>
  <cols>
    <col min="1" max="1" width="34.5703125" customWidth="1"/>
    <col min="2" max="2" width="26.7109375" customWidth="1"/>
    <col min="3" max="3" width="12.28515625" customWidth="1"/>
    <col min="4" max="4" width="12" customWidth="1"/>
    <col min="5" max="5" width="11.85546875" customWidth="1"/>
    <col min="6" max="6" width="13.85546875" customWidth="1"/>
    <col min="7" max="7" width="27.5703125" style="183" bestFit="1" customWidth="1"/>
  </cols>
  <sheetData>
    <row r="1" spans="1:7" ht="15" x14ac:dyDescent="0.25">
      <c r="A1" s="195" t="s">
        <v>138</v>
      </c>
      <c r="B1" s="168"/>
      <c r="C1" s="168"/>
      <c r="D1" s="168"/>
      <c r="E1" s="168"/>
      <c r="F1" s="168"/>
      <c r="G1" s="182"/>
    </row>
    <row r="2" spans="1:7" x14ac:dyDescent="0.2">
      <c r="A2" s="169" t="s">
        <v>146</v>
      </c>
      <c r="B2" s="169"/>
      <c r="C2" s="169"/>
      <c r="D2" s="169"/>
      <c r="E2" s="171"/>
      <c r="F2" s="177"/>
      <c r="G2" s="177"/>
    </row>
    <row r="3" spans="1:7" x14ac:dyDescent="0.2">
      <c r="A3" s="167"/>
      <c r="B3" s="168"/>
      <c r="C3" s="168"/>
      <c r="D3" s="168"/>
      <c r="E3" s="168"/>
      <c r="F3" s="168"/>
      <c r="G3" s="182"/>
    </row>
    <row r="4" spans="1:7" ht="15" x14ac:dyDescent="0.25">
      <c r="A4" s="172" t="s">
        <v>139</v>
      </c>
      <c r="B4" s="168"/>
      <c r="C4" s="168"/>
      <c r="D4" s="168"/>
      <c r="E4" s="168"/>
      <c r="F4" s="168"/>
      <c r="G4" s="182"/>
    </row>
    <row r="5" spans="1:7" x14ac:dyDescent="0.2">
      <c r="A5" s="119" t="s">
        <v>153</v>
      </c>
      <c r="B5" s="193" t="s">
        <v>152</v>
      </c>
      <c r="C5" s="168"/>
      <c r="D5" s="168"/>
      <c r="E5" s="168"/>
      <c r="F5" s="168"/>
      <c r="G5" s="182"/>
    </row>
    <row r="6" spans="1:7" x14ac:dyDescent="0.2">
      <c r="A6" s="119" t="s">
        <v>147</v>
      </c>
      <c r="B6" s="193" t="str">
        <f>IF(Painting!C48&gt;0,Painting!C48," ")</f>
        <v xml:space="preserve"> </v>
      </c>
      <c r="C6" s="173"/>
      <c r="D6" s="135"/>
      <c r="E6" s="178"/>
      <c r="F6" s="135"/>
    </row>
    <row r="7" spans="1:7" x14ac:dyDescent="0.2">
      <c r="A7" s="119" t="s">
        <v>149</v>
      </c>
      <c r="B7" s="194" t="s">
        <v>93</v>
      </c>
      <c r="C7" s="173"/>
      <c r="D7" s="135"/>
      <c r="E7" s="178"/>
      <c r="F7" s="135"/>
    </row>
    <row r="8" spans="1:7" x14ac:dyDescent="0.2">
      <c r="A8" s="119" t="s">
        <v>150</v>
      </c>
      <c r="B8" s="194" t="s">
        <v>151</v>
      </c>
      <c r="C8" s="135"/>
      <c r="D8" s="179"/>
      <c r="E8" s="178"/>
      <c r="F8" s="173"/>
      <c r="G8" s="184"/>
    </row>
    <row r="9" spans="1:7" x14ac:dyDescent="0.2">
      <c r="A9" s="119" t="s">
        <v>148</v>
      </c>
      <c r="B9" s="194" t="s">
        <v>121</v>
      </c>
      <c r="C9" s="135"/>
      <c r="D9" s="180"/>
      <c r="E9" s="178"/>
      <c r="F9" s="178"/>
      <c r="G9" s="185"/>
    </row>
    <row r="10" spans="1:7" x14ac:dyDescent="0.2">
      <c r="A10" s="173"/>
      <c r="B10" s="173"/>
      <c r="C10" s="180"/>
      <c r="D10" s="180"/>
      <c r="E10" s="178"/>
      <c r="F10" s="178"/>
      <c r="G10" s="185"/>
    </row>
    <row r="11" spans="1:7" ht="15" x14ac:dyDescent="0.25">
      <c r="A11" s="172" t="s">
        <v>140</v>
      </c>
      <c r="B11" s="173"/>
      <c r="C11" s="174"/>
      <c r="D11" s="174"/>
      <c r="E11" s="175"/>
      <c r="F11" s="175"/>
      <c r="G11" s="185"/>
    </row>
    <row r="12" spans="1:7" ht="60" x14ac:dyDescent="0.25">
      <c r="A12" s="176" t="s">
        <v>141</v>
      </c>
      <c r="B12" s="176" t="s">
        <v>142</v>
      </c>
      <c r="C12" s="176" t="s">
        <v>143</v>
      </c>
      <c r="D12" s="176" t="s">
        <v>76</v>
      </c>
      <c r="E12" s="176" t="s">
        <v>144</v>
      </c>
      <c r="F12" s="187" t="s">
        <v>145</v>
      </c>
      <c r="G12" s="189" t="s">
        <v>171</v>
      </c>
    </row>
    <row r="13" spans="1:7" ht="14.25" customHeight="1" x14ac:dyDescent="0.2">
      <c r="A13" s="181" t="s">
        <v>155</v>
      </c>
      <c r="B13" s="12" t="str">
        <f>IF(Painting!L51&gt;0,"3.2 Material Balance (pre-control)"," ")</f>
        <v xml:space="preserve"> </v>
      </c>
      <c r="C13" s="137" t="str">
        <f>IF(Painting!L51&gt;0,(Painting!B51*((100-Painting!B6)/100)),"")</f>
        <v/>
      </c>
      <c r="D13" s="11" t="str">
        <f>IF(Painting!L51&gt;0,"gal-gallons"," ")</f>
        <v xml:space="preserve"> </v>
      </c>
      <c r="E13" s="11" t="str">
        <f>IF(Painting!L51&gt;0,Painting!B5," ")</f>
        <v xml:space="preserve"> </v>
      </c>
      <c r="F13" s="136" t="str">
        <f>IF(Painting!L51=0," ",C13*B6*((100-E13)/100/2000))</f>
        <v xml:space="preserve"> </v>
      </c>
      <c r="G13" s="190" t="str">
        <f>IF(Painting!L51&gt;0,"EF changed to account for " &amp; Painting!B6 &amp; "% TE.", "")</f>
        <v/>
      </c>
    </row>
    <row r="14" spans="1:7" ht="15.75" customHeight="1" x14ac:dyDescent="0.2">
      <c r="A14" s="181" t="s">
        <v>154</v>
      </c>
      <c r="B14" s="12" t="str">
        <f>IF(Painting!L51&gt;0,"3.2 Material Balance (pre-control)"," ")</f>
        <v xml:space="preserve"> </v>
      </c>
      <c r="C14" s="137" t="str">
        <f>IF(Painting!L51&gt;0,(Painting!B51*((100-Painting!B6)/100)),"")</f>
        <v/>
      </c>
      <c r="D14" s="11" t="str">
        <f>IF(Painting!L51&gt;0,"gal-gallons"," ")</f>
        <v xml:space="preserve"> </v>
      </c>
      <c r="E14" s="11" t="str">
        <f>IF(Painting!L51&gt;0,Painting!B5," ")</f>
        <v xml:space="preserve"> </v>
      </c>
      <c r="F14" s="10" t="str">
        <f>IF(Painting!L51=0," ",C14*B6*((100-E14)/100/2000))</f>
        <v xml:space="preserve"> </v>
      </c>
      <c r="G14" s="190" t="str">
        <f>IF(Painting!L51&gt;0,"EF changed to account for " &amp; Painting!B6 &amp; "% TE.","")</f>
        <v/>
      </c>
    </row>
    <row r="15" spans="1:7" ht="14.25" customHeight="1" x14ac:dyDescent="0.2">
      <c r="A15" s="181" t="s">
        <v>156</v>
      </c>
      <c r="B15" s="12" t="str">
        <f>IF(Painting!L52&gt;0,"3.2 Material Balance (pre-control)"," ")</f>
        <v xml:space="preserve"> </v>
      </c>
      <c r="C15" s="10" t="str">
        <f>IF(Painting!L52&gt;0,Painting!B52," ")</f>
        <v xml:space="preserve"> </v>
      </c>
      <c r="D15" s="11" t="str">
        <f>IF(Painting!L52&gt;0,"gal-gallons"," ")</f>
        <v xml:space="preserve"> </v>
      </c>
      <c r="E15" s="188"/>
      <c r="F15" s="10" t="str">
        <f>IF(Painting!L52=0," ",C15*B6/2000)</f>
        <v xml:space="preserve"> </v>
      </c>
      <c r="G15" s="192"/>
    </row>
    <row r="16" spans="1:7" ht="14.25" customHeight="1" x14ac:dyDescent="0.2">
      <c r="A16" s="181" t="str">
        <f>Painting!H53</f>
        <v xml:space="preserve"> </v>
      </c>
      <c r="B16" s="12" t="str">
        <f>IF(A16=" ", " ", "3.2 Material Balance (pre-control)")</f>
        <v xml:space="preserve"> </v>
      </c>
      <c r="C16" s="10" t="str">
        <f>IF(A16=" "," ",Painting!B53)</f>
        <v xml:space="preserve"> </v>
      </c>
      <c r="D16" s="11" t="str">
        <f>IF(A16=" "," ","gal - gallons")</f>
        <v xml:space="preserve"> </v>
      </c>
      <c r="E16" s="188"/>
      <c r="F16" s="10" t="str">
        <f t="shared" ref="F16:F28" si="0">IF(A16=" "," ",(C16*$B$6/2000))</f>
        <v xml:space="preserve"> </v>
      </c>
      <c r="G16" s="192"/>
    </row>
    <row r="17" spans="1:7" ht="14.25" customHeight="1" x14ac:dyDescent="0.2">
      <c r="A17" s="181" t="str">
        <f>Painting!H54</f>
        <v xml:space="preserve"> </v>
      </c>
      <c r="B17" s="12" t="str">
        <f t="shared" ref="B17:B29" si="1">IF(A17=" ", " ", "3.2 Material Balance (pre-control)")</f>
        <v xml:space="preserve"> </v>
      </c>
      <c r="C17" s="10" t="str">
        <f>IF(A17=" "," ",Painting!B54)</f>
        <v xml:space="preserve"> </v>
      </c>
      <c r="D17" s="11" t="str">
        <f t="shared" ref="D17:D29" si="2">IF(A17=" "," ","gal - gallons")</f>
        <v xml:space="preserve"> </v>
      </c>
      <c r="E17" s="188"/>
      <c r="F17" s="10" t="str">
        <f t="shared" si="0"/>
        <v xml:space="preserve"> </v>
      </c>
      <c r="G17" s="192"/>
    </row>
    <row r="18" spans="1:7" ht="14.25" customHeight="1" x14ac:dyDescent="0.2">
      <c r="A18" s="181" t="str">
        <f>Painting!H55</f>
        <v xml:space="preserve"> </v>
      </c>
      <c r="B18" s="12" t="str">
        <f t="shared" si="1"/>
        <v xml:space="preserve"> </v>
      </c>
      <c r="C18" s="10" t="str">
        <f>IF(A18=" "," ",Painting!B55)</f>
        <v xml:space="preserve"> </v>
      </c>
      <c r="D18" s="11" t="str">
        <f t="shared" si="2"/>
        <v xml:space="preserve"> </v>
      </c>
      <c r="E18" s="188"/>
      <c r="F18" s="10" t="str">
        <f t="shared" si="0"/>
        <v xml:space="preserve"> </v>
      </c>
      <c r="G18" s="192"/>
    </row>
    <row r="19" spans="1:7" ht="14.25" customHeight="1" x14ac:dyDescent="0.2">
      <c r="A19" s="181" t="str">
        <f>Painting!H56</f>
        <v xml:space="preserve"> </v>
      </c>
      <c r="B19" s="12" t="str">
        <f t="shared" si="1"/>
        <v xml:space="preserve"> </v>
      </c>
      <c r="C19" s="10" t="str">
        <f>IF(A19=" "," ",Painting!B56)</f>
        <v xml:space="preserve"> </v>
      </c>
      <c r="D19" s="11" t="str">
        <f t="shared" si="2"/>
        <v xml:space="preserve"> </v>
      </c>
      <c r="E19" s="188"/>
      <c r="F19" s="10" t="str">
        <f t="shared" si="0"/>
        <v xml:space="preserve"> </v>
      </c>
      <c r="G19" s="192"/>
    </row>
    <row r="20" spans="1:7" ht="14.25" customHeight="1" x14ac:dyDescent="0.2">
      <c r="A20" s="181" t="str">
        <f>Painting!H57</f>
        <v xml:space="preserve"> </v>
      </c>
      <c r="B20" s="12" t="str">
        <f t="shared" si="1"/>
        <v xml:space="preserve"> </v>
      </c>
      <c r="C20" s="10" t="str">
        <f>IF(A20=" "," ",Painting!B57)</f>
        <v xml:space="preserve"> </v>
      </c>
      <c r="D20" s="11" t="str">
        <f t="shared" si="2"/>
        <v xml:space="preserve"> </v>
      </c>
      <c r="E20" s="188"/>
      <c r="F20" s="10" t="str">
        <f t="shared" si="0"/>
        <v xml:space="preserve"> </v>
      </c>
      <c r="G20" s="192"/>
    </row>
    <row r="21" spans="1:7" ht="14.25" customHeight="1" x14ac:dyDescent="0.2">
      <c r="A21" s="181" t="str">
        <f>Painting!H58</f>
        <v xml:space="preserve"> </v>
      </c>
      <c r="B21" s="12" t="str">
        <f t="shared" si="1"/>
        <v xml:space="preserve"> </v>
      </c>
      <c r="C21" s="10" t="str">
        <f>IF(A21=" "," ",Painting!B58)</f>
        <v xml:space="preserve"> </v>
      </c>
      <c r="D21" s="11" t="str">
        <f t="shared" si="2"/>
        <v xml:space="preserve"> </v>
      </c>
      <c r="E21" s="188"/>
      <c r="F21" s="10" t="str">
        <f t="shared" si="0"/>
        <v xml:space="preserve"> </v>
      </c>
      <c r="G21" s="192"/>
    </row>
    <row r="22" spans="1:7" ht="14.25" customHeight="1" x14ac:dyDescent="0.2">
      <c r="A22" s="181" t="str">
        <f>Painting!H59</f>
        <v xml:space="preserve"> </v>
      </c>
      <c r="B22" s="12" t="str">
        <f t="shared" si="1"/>
        <v xml:space="preserve"> </v>
      </c>
      <c r="C22" s="10" t="str">
        <f>IF(A22=" "," ",Painting!B59)</f>
        <v xml:space="preserve"> </v>
      </c>
      <c r="D22" s="11" t="str">
        <f t="shared" si="2"/>
        <v xml:space="preserve"> </v>
      </c>
      <c r="E22" s="188"/>
      <c r="F22" s="10" t="str">
        <f t="shared" si="0"/>
        <v xml:space="preserve"> </v>
      </c>
      <c r="G22" s="192"/>
    </row>
    <row r="23" spans="1:7" ht="14.25" customHeight="1" x14ac:dyDescent="0.2">
      <c r="A23" s="181" t="str">
        <f>Painting!H60</f>
        <v xml:space="preserve"> </v>
      </c>
      <c r="B23" s="12" t="str">
        <f t="shared" si="1"/>
        <v xml:space="preserve"> </v>
      </c>
      <c r="C23" s="10" t="str">
        <f>IF(A23=" "," ",Painting!B60)</f>
        <v xml:space="preserve"> </v>
      </c>
      <c r="D23" s="11" t="str">
        <f t="shared" si="2"/>
        <v xml:space="preserve"> </v>
      </c>
      <c r="E23" s="188"/>
      <c r="F23" s="10" t="str">
        <f t="shared" si="0"/>
        <v xml:space="preserve"> </v>
      </c>
      <c r="G23" s="192"/>
    </row>
    <row r="24" spans="1:7" ht="14.25" customHeight="1" x14ac:dyDescent="0.2">
      <c r="A24" s="181" t="str">
        <f>Painting!H61</f>
        <v xml:space="preserve"> </v>
      </c>
      <c r="B24" s="12" t="str">
        <f t="shared" si="1"/>
        <v xml:space="preserve"> </v>
      </c>
      <c r="C24" s="10" t="str">
        <f>IF(A24=" "," ",Painting!B61)</f>
        <v xml:space="preserve"> </v>
      </c>
      <c r="D24" s="11" t="str">
        <f t="shared" si="2"/>
        <v xml:space="preserve"> </v>
      </c>
      <c r="E24" s="188"/>
      <c r="F24" s="10" t="str">
        <f t="shared" si="0"/>
        <v xml:space="preserve"> </v>
      </c>
      <c r="G24" s="192"/>
    </row>
    <row r="25" spans="1:7" ht="14.25" customHeight="1" x14ac:dyDescent="0.2">
      <c r="A25" s="181" t="str">
        <f>Painting!H62</f>
        <v xml:space="preserve"> </v>
      </c>
      <c r="B25" s="12" t="str">
        <f t="shared" si="1"/>
        <v xml:space="preserve"> </v>
      </c>
      <c r="C25" s="10" t="str">
        <f>IF(A25=" "," ",Painting!B62)</f>
        <v xml:space="preserve"> </v>
      </c>
      <c r="D25" s="11" t="str">
        <f t="shared" si="2"/>
        <v xml:space="preserve"> </v>
      </c>
      <c r="E25" s="188"/>
      <c r="F25" s="10" t="str">
        <f t="shared" si="0"/>
        <v xml:space="preserve"> </v>
      </c>
      <c r="G25" s="192"/>
    </row>
    <row r="26" spans="1:7" ht="14.25" customHeight="1" x14ac:dyDescent="0.2">
      <c r="A26" s="181" t="str">
        <f>Painting!H63</f>
        <v xml:space="preserve"> </v>
      </c>
      <c r="B26" s="12" t="str">
        <f t="shared" si="1"/>
        <v xml:space="preserve"> </v>
      </c>
      <c r="C26" s="10" t="str">
        <f>IF(A26=" "," ",Painting!B63)</f>
        <v xml:space="preserve"> </v>
      </c>
      <c r="D26" s="11" t="str">
        <f t="shared" si="2"/>
        <v xml:space="preserve"> </v>
      </c>
      <c r="E26" s="188"/>
      <c r="F26" s="10" t="str">
        <f t="shared" si="0"/>
        <v xml:space="preserve"> </v>
      </c>
      <c r="G26" s="192"/>
    </row>
    <row r="27" spans="1:7" ht="14.25" customHeight="1" x14ac:dyDescent="0.2">
      <c r="A27" s="181" t="str">
        <f>Painting!H64</f>
        <v xml:space="preserve"> </v>
      </c>
      <c r="B27" s="12" t="str">
        <f t="shared" si="1"/>
        <v xml:space="preserve"> </v>
      </c>
      <c r="C27" s="10" t="str">
        <f>IF(A27=" "," ",Painting!B64)</f>
        <v xml:space="preserve"> </v>
      </c>
      <c r="D27" s="11" t="str">
        <f t="shared" si="2"/>
        <v xml:space="preserve"> </v>
      </c>
      <c r="E27" s="188"/>
      <c r="F27" s="10" t="str">
        <f t="shared" si="0"/>
        <v xml:space="preserve"> </v>
      </c>
      <c r="G27" s="192"/>
    </row>
    <row r="28" spans="1:7" ht="14.25" customHeight="1" x14ac:dyDescent="0.2">
      <c r="A28" s="181" t="str">
        <f>Painting!H65</f>
        <v xml:space="preserve"> </v>
      </c>
      <c r="B28" s="12" t="str">
        <f t="shared" si="1"/>
        <v xml:space="preserve"> </v>
      </c>
      <c r="C28" s="10" t="str">
        <f>IF(A28=" "," ",Painting!B65)</f>
        <v xml:space="preserve"> </v>
      </c>
      <c r="D28" s="11" t="str">
        <f t="shared" si="2"/>
        <v xml:space="preserve"> </v>
      </c>
      <c r="E28" s="188"/>
      <c r="F28" s="10" t="str">
        <f t="shared" si="0"/>
        <v xml:space="preserve"> </v>
      </c>
      <c r="G28" s="192"/>
    </row>
    <row r="29" spans="1:7" ht="14.25" customHeight="1" x14ac:dyDescent="0.2">
      <c r="A29" s="181" t="str">
        <f>Painting!H66</f>
        <v xml:space="preserve"> </v>
      </c>
      <c r="B29" s="12" t="str">
        <f t="shared" si="1"/>
        <v xml:space="preserve"> </v>
      </c>
      <c r="C29" s="10" t="str">
        <f>IF(A29=" "," ",(Painting!B66*((100-Painting!B6)/100)))</f>
        <v xml:space="preserve"> </v>
      </c>
      <c r="D29" s="11" t="str">
        <f t="shared" si="2"/>
        <v xml:space="preserve"> </v>
      </c>
      <c r="E29" s="11" t="str">
        <f>IF(Painting!L66&gt;0,Painting!B5," ")</f>
        <v xml:space="preserve"> </v>
      </c>
      <c r="F29" s="10" t="str">
        <f>IF(A29=" "," ",C29*B6*((100-E29)/100/2000))</f>
        <v xml:space="preserve"> </v>
      </c>
      <c r="G29" s="190" t="str">
        <f>IF(A29=" "," ","EF changed to account for " &amp; Painting!B6 &amp; "% TE.")</f>
        <v xml:space="preserve"> </v>
      </c>
    </row>
    <row r="30" spans="1:7" ht="14.25" customHeight="1" x14ac:dyDescent="0.2">
      <c r="A30" s="181" t="str">
        <f>Painting!K67</f>
        <v/>
      </c>
      <c r="B30" s="12" t="str">
        <f>IF(A30="", "", "3.2 Material Balance (pre-control)")</f>
        <v/>
      </c>
      <c r="C30" s="10" t="str">
        <f>IF(A30="","",Painting!B67)</f>
        <v/>
      </c>
      <c r="D30" s="11" t="str">
        <f>IF(A30="","","gal - gallons")</f>
        <v/>
      </c>
      <c r="E30" s="188"/>
      <c r="F30" s="10" t="str">
        <f>IF(A30="","",(C30*$B$6/2000))</f>
        <v/>
      </c>
      <c r="G30" s="191"/>
    </row>
    <row r="31" spans="1:7" ht="14.25" customHeight="1" x14ac:dyDescent="0.2">
      <c r="A31" s="181" t="str">
        <f>Painting!K68</f>
        <v/>
      </c>
      <c r="B31" s="12" t="str">
        <f>IF(A31="", " ", "3.2 Material Balance (pre-control)")</f>
        <v xml:space="preserve"> </v>
      </c>
      <c r="C31" s="10" t="str">
        <f>IF(A31=""," ",Painting!B68*((100-Painting!B6)/100))</f>
        <v xml:space="preserve"> </v>
      </c>
      <c r="D31" s="11" t="str">
        <f>IF(A31=""," ","gal - gallons")</f>
        <v xml:space="preserve"> </v>
      </c>
      <c r="E31" s="11" t="str">
        <f>IF(Painting!L68&gt;0,Painting!B5," ")</f>
        <v xml:space="preserve"> </v>
      </c>
      <c r="F31" s="10" t="str">
        <f>IF(A31=""," ",C31*B6*((100-E31)/100)/2000)</f>
        <v xml:space="preserve"> </v>
      </c>
      <c r="G31" s="186" t="str">
        <f>IF(A31=""," ","EF changed to account for " &amp; Painting!B6 &amp; "% TE.")</f>
        <v xml:space="preserve"> </v>
      </c>
    </row>
  </sheetData>
  <sheetProtection algorithmName="SHA-512" hashValue="UmL8WcC47OSNNG17UZDNW8rNA2wh1HOrZ8NVVfuTXl9fZ4tGSRQmPM2PhSgyb1h8HzA093DwMaCQr8KvPmBFcw==" saltValue="R4lF14aZRFQBNWPxh+5B3Q==" spinCount="100000" sheet="1" objects="1" scenarios="1"/>
  <phoneticPr fontId="29" type="noConversion"/>
  <pageMargins left="0.5" right="0.5" top="1" bottom="1" header="0.5" footer="0.5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Painting</vt:lpstr>
      <vt:lpstr>Permit Limits</vt:lpstr>
      <vt:lpstr>INV-3</vt:lpstr>
      <vt:lpstr>Process Emissions</vt:lpstr>
      <vt:lpstr>Painting!Print_Area</vt:lpstr>
      <vt:lpstr>'Process Emissions'!Print_Area</vt:lpstr>
    </vt:vector>
  </TitlesOfParts>
  <Company>iwrc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Gedlinske</dc:creator>
  <cp:lastModifiedBy>Jennifer L Wittenburg</cp:lastModifiedBy>
  <cp:lastPrinted>2018-11-19T17:53:01Z</cp:lastPrinted>
  <dcterms:created xsi:type="dcterms:W3CDTF">1999-10-20T15:39:50Z</dcterms:created>
  <dcterms:modified xsi:type="dcterms:W3CDTF">2022-12-06T21:16:47Z</dcterms:modified>
</cp:coreProperties>
</file>