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y Drive\IAEAP\MSEI\Calculators\2018 Calculator\"/>
    </mc:Choice>
  </mc:AlternateContent>
  <bookViews>
    <workbookView xWindow="0" yWindow="0" windowWidth="19200" windowHeight="11460" tabRatio="716"/>
  </bookViews>
  <sheets>
    <sheet name="Unpaved Haul Roads" sheetId="5" r:id="rId1"/>
    <sheet name="Example Unpaved" sheetId="6" r:id="rId2"/>
    <sheet name="Paved Haul Roads" sheetId="3" r:id="rId3"/>
    <sheet name="Example Paved" sheetId="7" r:id="rId4"/>
    <sheet name="Precipitation Map" sheetId="8" r:id="rId5"/>
  </sheets>
  <calcPr calcId="162913"/>
</workbook>
</file>

<file path=xl/calcChain.xml><?xml version="1.0" encoding="utf-8"?>
<calcChain xmlns="http://schemas.openxmlformats.org/spreadsheetml/2006/main">
  <c r="C31" i="3" l="1"/>
  <c r="G32" i="6"/>
  <c r="G33" i="5"/>
  <c r="D11" i="7"/>
  <c r="D16" i="7" s="1"/>
  <c r="D10" i="7"/>
  <c r="C32" i="7" s="1"/>
  <c r="D11" i="3"/>
  <c r="D14" i="3" s="1"/>
  <c r="D10" i="3"/>
  <c r="C32" i="3"/>
  <c r="G34" i="6"/>
  <c r="D10" i="6"/>
  <c r="C32" i="6" s="1"/>
  <c r="C34" i="6"/>
  <c r="D11" i="6"/>
  <c r="D16" i="6" s="1"/>
  <c r="G33" i="6"/>
  <c r="D10" i="5"/>
  <c r="C33" i="5" s="1"/>
  <c r="C35" i="5"/>
  <c r="D11" i="5"/>
  <c r="D16" i="5" s="1"/>
  <c r="G35" i="5"/>
  <c r="G34" i="5"/>
  <c r="C33" i="3"/>
  <c r="C33" i="6"/>
  <c r="C34" i="7" l="1"/>
  <c r="D14" i="7"/>
  <c r="F32" i="7" s="1"/>
  <c r="C40" i="7" s="1"/>
  <c r="G34" i="7"/>
  <c r="G32" i="7"/>
  <c r="C33" i="7"/>
  <c r="F31" i="3"/>
  <c r="C39" i="3" s="1"/>
  <c r="F33" i="3"/>
  <c r="C41" i="3" s="1"/>
  <c r="F32" i="3"/>
  <c r="C40" i="3" s="1"/>
  <c r="D16" i="3"/>
  <c r="G31" i="3" s="1"/>
  <c r="D14" i="6"/>
  <c r="F34" i="6" s="1"/>
  <c r="I33" i="6"/>
  <c r="I34" i="6"/>
  <c r="I32" i="6"/>
  <c r="I33" i="5"/>
  <c r="D14" i="5"/>
  <c r="F33" i="5" s="1"/>
  <c r="I35" i="5"/>
  <c r="C34" i="5"/>
  <c r="F34" i="7" l="1"/>
  <c r="C42" i="7" s="1"/>
  <c r="F33" i="7"/>
  <c r="C41" i="7" s="1"/>
  <c r="G33" i="7"/>
  <c r="G33" i="3"/>
  <c r="G32" i="3"/>
  <c r="H34" i="6"/>
  <c r="D41" i="6" s="1"/>
  <c r="C41" i="6"/>
  <c r="F33" i="6"/>
  <c r="F32" i="6"/>
  <c r="C40" i="5"/>
  <c r="H33" i="5"/>
  <c r="D40" i="5" s="1"/>
  <c r="F35" i="5"/>
  <c r="F34" i="5"/>
  <c r="C41" i="5" s="1"/>
  <c r="I34" i="5"/>
  <c r="C39" i="6" l="1"/>
  <c r="H32" i="6"/>
  <c r="D39" i="6" s="1"/>
  <c r="C40" i="6"/>
  <c r="H33" i="6"/>
  <c r="D40" i="6" s="1"/>
  <c r="H34" i="5"/>
  <c r="D41" i="5" s="1"/>
  <c r="H35" i="5"/>
  <c r="D42" i="5" s="1"/>
  <c r="C42" i="5"/>
</calcChain>
</file>

<file path=xl/sharedStrings.xml><?xml version="1.0" encoding="utf-8"?>
<sst xmlns="http://schemas.openxmlformats.org/spreadsheetml/2006/main" count="300" uniqueCount="87">
  <si>
    <t>Emission Year:</t>
  </si>
  <si>
    <t>Emission Factor Units</t>
  </si>
  <si>
    <t>Source of Emission Factor</t>
  </si>
  <si>
    <t>Control Efficiency</t>
  </si>
  <si>
    <t>AP-42</t>
  </si>
  <si>
    <t>Length of Haul Road (miles):</t>
  </si>
  <si>
    <t>Haul Road</t>
  </si>
  <si>
    <t>lb/vmt</t>
  </si>
  <si>
    <t>UNPAVED HAUL ROAD SPREADSHEET</t>
  </si>
  <si>
    <t>PAVED HAUL ROAD SPREADSHEET</t>
  </si>
  <si>
    <t>Please fill in the yellow boxes and the spreadsheet will calculate the emissions.</t>
  </si>
  <si>
    <t>VALUES</t>
  </si>
  <si>
    <t>EQUATION</t>
  </si>
  <si>
    <t xml:space="preserve">Emission Factor </t>
  </si>
  <si>
    <t>Pollutant</t>
  </si>
  <si>
    <t>PM-2.5</t>
  </si>
  <si>
    <t>PM-10</t>
  </si>
  <si>
    <t>SOURCE OF EMISSION FACTOR:</t>
  </si>
  <si>
    <t>Control Efficiency:</t>
  </si>
  <si>
    <t>Enter 0 if uncontrolled or 40 (default) if dust supressant is used.  If you have a permit that requires a control efficiency&gt;40%, enter that efficiency.</t>
  </si>
  <si>
    <t>Process</t>
  </si>
  <si>
    <t>Actual Emissions (Tons/Yr)</t>
  </si>
  <si>
    <t>EMISSIONS CALCULATIONS</t>
  </si>
  <si>
    <t>SOURCE OF EMISSION FACTOR</t>
  </si>
  <si>
    <t>Enter 8.3 for haul road to/from pit or 10 for plant road.</t>
  </si>
  <si>
    <t>Days/Year with at Least 0.01 inches of Precipitation</t>
  </si>
  <si>
    <t>Maximum Annual Throughput (tons)</t>
  </si>
  <si>
    <t>Actual Annual Throughput (tons)</t>
  </si>
  <si>
    <t>Potential Uncontrolled Emissions (tons/year)</t>
  </si>
  <si>
    <t>Potential Controlled Emissions (Tons/Yr)</t>
  </si>
  <si>
    <t>Enter the maximum total annual throughput of the plant.  Use permit limit if you have one.</t>
  </si>
  <si>
    <t>Potential Controlled Emissions (lbs/hr)</t>
  </si>
  <si>
    <t>Potential Uncontrolled Emissions (lbs/hr)</t>
  </si>
  <si>
    <t>FOR MINOR SOURCE EMISSIONS INVENTORY FORM INV-3 ONLY:</t>
  </si>
  <si>
    <t xml:space="preserve">EMISSIONS CALCULATIONS </t>
  </si>
  <si>
    <t>Actual Annual One-Way Trips taken on road:</t>
  </si>
  <si>
    <t>Average weight of vehicles based on the distance traveled on site.</t>
  </si>
  <si>
    <t>Average weight of full vehicle minus average weight of empty vehicle.</t>
  </si>
  <si>
    <t>Average Weight of Empty Vehicles (tons):</t>
  </si>
  <si>
    <t>Average Wieght of Full Vehicles (tons):</t>
  </si>
  <si>
    <t>Percent of Miles that the Vehicles Travel While Empty:</t>
  </si>
  <si>
    <t>Average Load Weight (tons):</t>
  </si>
  <si>
    <r>
      <t>Road Surface Silt Loading (g/m</t>
    </r>
    <r>
      <rPr>
        <vertAlign val="superscript"/>
        <sz val="8"/>
        <color indexed="8"/>
        <rFont val="Arial"/>
        <family val="2"/>
      </rPr>
      <t>2</t>
    </r>
    <r>
      <rPr>
        <sz val="8"/>
        <color indexed="8"/>
        <rFont val="Arial"/>
        <family val="2"/>
      </rPr>
      <t>):</t>
    </r>
  </si>
  <si>
    <t>Potential Emissions (tons/year)</t>
  </si>
  <si>
    <t>Potential Emissions (lbs/hr)</t>
  </si>
  <si>
    <t>Enter 0.6 for public road, 120 for apshalt batching industrial road, 12 for concrete batching industrial road, 70 for sand &amp; gravel processing industrial road, 8.2 for quarry industrial road.  If facility has a permit with a silt loading limit, use that silt loading in the emissions calculations.</t>
  </si>
  <si>
    <t>Average Weight of Full Vehicles (tons):</t>
  </si>
  <si>
    <t>Enter the average weight (in tons) of all unloaded vehicles traveling on the road.</t>
  </si>
  <si>
    <t>Enter the average weight (in tons) of all loaded vehicles traveling on the road.</t>
  </si>
  <si>
    <t>Enter the total tons of throughput for year.</t>
  </si>
  <si>
    <t>Enter the length of the haul road round trip.</t>
  </si>
  <si>
    <t>Silt Content:</t>
  </si>
  <si>
    <r>
      <t xml:space="preserve">Average Vehicle Weight </t>
    </r>
    <r>
      <rPr>
        <b/>
        <sz val="8"/>
        <color indexed="8"/>
        <rFont val="Arial"/>
        <family val="2"/>
      </rPr>
      <t>(W)</t>
    </r>
    <r>
      <rPr>
        <sz val="8"/>
        <color indexed="8"/>
        <rFont val="Arial"/>
        <family val="2"/>
      </rPr>
      <t xml:space="preserve"> (tons):</t>
    </r>
  </si>
  <si>
    <t>Maximum Potential Annual Throughput divided by Average Load Weight.</t>
  </si>
  <si>
    <t>Actual Annual Throughput divided by Average Load Weight.</t>
  </si>
  <si>
    <t>PM</t>
  </si>
  <si>
    <t>k = constant = 4.9 for PM, 1.5 for PM-10, and 0.15 for PM-2.5</t>
  </si>
  <si>
    <t>from AP-42 Table 13.2.2-2.</t>
  </si>
  <si>
    <t>s = silt content = from AP-42 Table 13.2.2-1</t>
  </si>
  <si>
    <t xml:space="preserve">W = Average Vehicle Weight   </t>
  </si>
  <si>
    <t>p = Number of Days per Year with at Least 0.01 inches</t>
  </si>
  <si>
    <t>of Precipitation  (see map - Figure 1)</t>
  </si>
  <si>
    <t>EF = [(k) x [(s/12)^0.9] x [(W/3)^0.45] ]((365-p)/365)) lb/VMT</t>
  </si>
  <si>
    <t xml:space="preserve">The emission factor is taken from </t>
  </si>
  <si>
    <t xml:space="preserve">Equation 1a in AP-42, 13.2.2, </t>
  </si>
  <si>
    <t>Unpaved Roads.</t>
  </si>
  <si>
    <t>LAST UPDATED: DECEMBER 18, 2018</t>
  </si>
  <si>
    <t>k = constant = 0.011 for PM, 0.0022 for PM-10, and 0.00054 for</t>
  </si>
  <si>
    <t>PM-2.5 from AP-42 Table 13.2.1-1</t>
  </si>
  <si>
    <t>W = Average Vehicle Weight (tons)</t>
  </si>
  <si>
    <t xml:space="preserve"> of precipitation.</t>
  </si>
  <si>
    <t>p= The number of days that had at least 0.01 inches</t>
  </si>
  <si>
    <t>The emission factor is taken from</t>
  </si>
  <si>
    <t xml:space="preserve">       EF = [k x [sL^0.91] x [W^1.02]]x((1- (p/1460))  lb/VMT</t>
  </si>
  <si>
    <t xml:space="preserve">FOR MINOR SOURCE EMISSIONS INVENTORY   </t>
  </si>
  <si>
    <t>FORM INV-3 ONLY:</t>
  </si>
  <si>
    <t xml:space="preserve">  FORM INV-3 ONLY:</t>
  </si>
  <si>
    <t>FOR MINOR SOURCE EMISSIONS INVENTORY</t>
  </si>
  <si>
    <t>Enter the %.  If vehicles travel the same distance empty and full, this number should be entered as 50.</t>
  </si>
  <si>
    <t>Potential Annual Trips taken on road:</t>
  </si>
  <si>
    <t>Actual Annual Trips taken on road:</t>
  </si>
  <si>
    <t>Equation 1 in AP-42, 13.2.1,</t>
  </si>
  <si>
    <t>Paved Roads.</t>
  </si>
  <si>
    <t>sL = road surface silt loading = from AP-42 Table 13.2.1-3</t>
  </si>
  <si>
    <t>Potential AnnualTrips taken on road:</t>
  </si>
  <si>
    <t xml:space="preserve">See Map for value. </t>
  </si>
  <si>
    <t>100 may be entered as a default value.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</si>
</sst>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"/>
  </numFmts>
  <fonts count="12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color indexed="8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i/>
      <sz val="8"/>
      <color indexed="8"/>
      <name val="Arial"/>
      <family val="2"/>
    </font>
    <font>
      <vertAlign val="superscript"/>
      <sz val="8"/>
      <color indexed="8"/>
      <name val="Arial"/>
      <family val="2"/>
    </font>
    <font>
      <b/>
      <sz val="10"/>
      <name val="Arial"/>
      <family val="2"/>
    </font>
    <font>
      <sz val="8"/>
      <color rgb="FFFF0000"/>
      <name val="Arial"/>
      <family val="2"/>
    </font>
    <font>
      <u/>
      <sz val="10"/>
      <color theme="10"/>
      <name val="Arial"/>
    </font>
    <font>
      <u/>
      <sz val="8"/>
      <color theme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0" fillId="0" borderId="0" applyNumberFormat="0" applyFill="0" applyBorder="0" applyAlignment="0" applyProtection="0"/>
  </cellStyleXfs>
  <cellXfs count="195">
    <xf numFmtId="0" fontId="0" fillId="0" borderId="0" xfId="0"/>
    <xf numFmtId="0" fontId="4" fillId="0" borderId="0" xfId="0" applyFont="1" applyProtection="1">
      <protection locked="0"/>
    </xf>
    <xf numFmtId="0" fontId="5" fillId="0" borderId="0" xfId="0" applyFont="1" applyAlignment="1" applyProtection="1">
      <alignment horizontal="center"/>
      <protection locked="0"/>
    </xf>
    <xf numFmtId="0" fontId="5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5" fillId="0" borderId="0" xfId="0" applyFont="1" applyAlignment="1" applyProtection="1">
      <alignment horizontal="right"/>
      <protection locked="0"/>
    </xf>
    <xf numFmtId="0" fontId="5" fillId="2" borderId="1" xfId="0" applyFont="1" applyFill="1" applyBorder="1" applyAlignment="1" applyProtection="1">
      <alignment horizontal="center"/>
      <protection locked="0"/>
    </xf>
    <xf numFmtId="0" fontId="5" fillId="0" borderId="0" xfId="0" applyFont="1" applyAlignment="1" applyProtection="1">
      <alignment horizontal="right" vertical="center" wrapText="1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left" vertical="center" wrapText="1"/>
      <protection locked="0"/>
    </xf>
    <xf numFmtId="0" fontId="5" fillId="2" borderId="2" xfId="0" applyFont="1" applyFill="1" applyBorder="1" applyAlignment="1" applyProtection="1">
      <alignment horizontal="center"/>
      <protection locked="0"/>
    </xf>
    <xf numFmtId="0" fontId="5" fillId="0" borderId="0" xfId="0" applyFont="1" applyBorder="1" applyAlignment="1" applyProtection="1">
      <protection locked="0"/>
    </xf>
    <xf numFmtId="0" fontId="5" fillId="0" borderId="0" xfId="0" applyFont="1" applyBorder="1" applyAlignment="1" applyProtection="1">
      <alignment vertical="center" wrapText="1"/>
      <protection locked="0"/>
    </xf>
    <xf numFmtId="0" fontId="5" fillId="0" borderId="0" xfId="0" applyFont="1" applyFill="1" applyAlignment="1" applyProtection="1">
      <alignment horizontal="center"/>
      <protection locked="0"/>
    </xf>
    <xf numFmtId="0" fontId="5" fillId="0" borderId="0" xfId="0" applyFont="1" applyFill="1" applyAlignment="1" applyProtection="1">
      <alignment horizontal="left"/>
      <protection locked="0"/>
    </xf>
    <xf numFmtId="0" fontId="5" fillId="0" borderId="0" xfId="0" applyFont="1" applyFill="1" applyProtection="1">
      <protection locked="0"/>
    </xf>
    <xf numFmtId="0" fontId="5" fillId="0" borderId="0" xfId="0" applyFont="1" applyFill="1" applyBorder="1" applyAlignment="1" applyProtection="1">
      <alignment horizontal="center"/>
      <protection locked="0"/>
    </xf>
    <xf numFmtId="0" fontId="5" fillId="0" borderId="0" xfId="0" applyFont="1" applyFill="1" applyAlignment="1" applyProtection="1">
      <alignment horizontal="right"/>
      <protection locked="0"/>
    </xf>
    <xf numFmtId="0" fontId="5" fillId="0" borderId="0" xfId="0" applyFont="1" applyFill="1" applyBorder="1" applyAlignment="1" applyProtection="1">
      <alignment horizontal="left"/>
      <protection locked="0"/>
    </xf>
    <xf numFmtId="0" fontId="4" fillId="0" borderId="3" xfId="0" applyFont="1" applyBorder="1" applyAlignment="1" applyProtection="1">
      <alignment wrapText="1"/>
      <protection locked="0"/>
    </xf>
    <xf numFmtId="0" fontId="4" fillId="0" borderId="1" xfId="0" applyFont="1" applyBorder="1" applyAlignment="1" applyProtection="1">
      <alignment wrapText="1"/>
      <protection locked="0"/>
    </xf>
    <xf numFmtId="0" fontId="4" fillId="0" borderId="4" xfId="0" applyFont="1" applyBorder="1" applyAlignment="1" applyProtection="1">
      <alignment horizontal="center" wrapText="1"/>
      <protection locked="0"/>
    </xf>
    <xf numFmtId="0" fontId="4" fillId="0" borderId="1" xfId="0" applyFont="1" applyBorder="1" applyAlignment="1" applyProtection="1">
      <alignment horizontal="center" wrapText="1"/>
      <protection locked="0"/>
    </xf>
    <xf numFmtId="0" fontId="4" fillId="0" borderId="5" xfId="0" applyFont="1" applyBorder="1" applyAlignment="1" applyProtection="1">
      <alignment horizontal="center" wrapText="1"/>
      <protection locked="0"/>
    </xf>
    <xf numFmtId="0" fontId="5" fillId="0" borderId="6" xfId="0" applyFont="1" applyBorder="1" applyProtection="1">
      <protection locked="0"/>
    </xf>
    <xf numFmtId="0" fontId="5" fillId="0" borderId="7" xfId="0" applyFont="1" applyBorder="1" applyAlignment="1" applyProtection="1">
      <alignment horizontal="center"/>
      <protection locked="0"/>
    </xf>
    <xf numFmtId="0" fontId="5" fillId="0" borderId="0" xfId="0" applyFont="1" applyBorder="1" applyAlignment="1" applyProtection="1">
      <alignment horizontal="center"/>
      <protection locked="0"/>
    </xf>
    <xf numFmtId="0" fontId="5" fillId="0" borderId="8" xfId="0" applyFont="1" applyBorder="1" applyProtection="1">
      <protection locked="0"/>
    </xf>
    <xf numFmtId="0" fontId="5" fillId="0" borderId="9" xfId="0" applyFont="1" applyBorder="1" applyAlignment="1" applyProtection="1">
      <alignment horizontal="center"/>
      <protection locked="0"/>
    </xf>
    <xf numFmtId="0" fontId="5" fillId="0" borderId="10" xfId="0" applyFont="1" applyBorder="1" applyAlignment="1" applyProtection="1">
      <alignment horizontal="center"/>
      <protection locked="0"/>
    </xf>
    <xf numFmtId="0" fontId="5" fillId="0" borderId="0" xfId="0" applyFont="1" applyBorder="1" applyProtection="1">
      <protection locked="0"/>
    </xf>
    <xf numFmtId="0" fontId="5" fillId="0" borderId="11" xfId="0" applyFont="1" applyBorder="1" applyAlignment="1" applyProtection="1">
      <alignment horizontal="center"/>
    </xf>
    <xf numFmtId="2" fontId="5" fillId="0" borderId="12" xfId="0" applyNumberFormat="1" applyFont="1" applyBorder="1" applyAlignment="1" applyProtection="1">
      <alignment horizontal="center"/>
    </xf>
    <xf numFmtId="2" fontId="5" fillId="0" borderId="11" xfId="0" applyNumberFormat="1" applyFont="1" applyBorder="1" applyAlignment="1" applyProtection="1">
      <alignment horizontal="center"/>
    </xf>
    <xf numFmtId="4" fontId="5" fillId="0" borderId="12" xfId="0" applyNumberFormat="1" applyFont="1" applyBorder="1" applyAlignment="1" applyProtection="1">
      <alignment horizontal="center"/>
    </xf>
    <xf numFmtId="4" fontId="5" fillId="0" borderId="11" xfId="0" applyNumberFormat="1" applyFont="1" applyBorder="1" applyAlignment="1" applyProtection="1">
      <alignment horizontal="center"/>
    </xf>
    <xf numFmtId="0" fontId="5" fillId="0" borderId="0" xfId="0" applyFont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vertical="center" wrapText="1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5" fillId="2" borderId="2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Alignment="1" applyProtection="1">
      <alignment vertical="center" wrapText="1"/>
      <protection locked="0"/>
    </xf>
    <xf numFmtId="0" fontId="5" fillId="0" borderId="0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Border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5" fillId="0" borderId="0" xfId="0" applyFont="1" applyFill="1" applyAlignment="1" applyProtection="1">
      <alignment horizontal="center" vertical="center" wrapText="1"/>
      <protection locked="0"/>
    </xf>
    <xf numFmtId="0" fontId="5" fillId="0" borderId="0" xfId="0" applyFont="1" applyBorder="1" applyAlignment="1" applyProtection="1">
      <alignment horizontal="center" vertical="center" wrapText="1"/>
      <protection locked="0"/>
    </xf>
    <xf numFmtId="0" fontId="5" fillId="0" borderId="11" xfId="0" applyFont="1" applyBorder="1" applyAlignment="1" applyProtection="1">
      <alignment vertical="center" wrapText="1"/>
      <protection locked="0"/>
    </xf>
    <xf numFmtId="0" fontId="5" fillId="0" borderId="11" xfId="0" applyFont="1" applyBorder="1" applyAlignment="1" applyProtection="1">
      <alignment horizontal="center" vertical="center" wrapText="1"/>
      <protection locked="0"/>
    </xf>
    <xf numFmtId="4" fontId="5" fillId="0" borderId="11" xfId="0" applyNumberFormat="1" applyFont="1" applyBorder="1" applyAlignment="1" applyProtection="1">
      <alignment horizontal="center" vertical="center" wrapText="1"/>
    </xf>
    <xf numFmtId="3" fontId="5" fillId="2" borderId="1" xfId="0" applyNumberFormat="1" applyFont="1" applyFill="1" applyBorder="1" applyAlignment="1" applyProtection="1">
      <alignment horizontal="center"/>
      <protection locked="0"/>
    </xf>
    <xf numFmtId="4" fontId="5" fillId="0" borderId="9" xfId="0" applyNumberFormat="1" applyFont="1" applyBorder="1" applyAlignment="1" applyProtection="1">
      <alignment horizontal="center"/>
    </xf>
    <xf numFmtId="0" fontId="4" fillId="0" borderId="13" xfId="0" applyFont="1" applyBorder="1" applyAlignment="1" applyProtection="1">
      <alignment horizontal="center" wrapText="1"/>
      <protection locked="0"/>
    </xf>
    <xf numFmtId="0" fontId="4" fillId="0" borderId="0" xfId="0" applyFont="1" applyAlignment="1" applyProtection="1">
      <alignment wrapText="1"/>
      <protection locked="0"/>
    </xf>
    <xf numFmtId="4" fontId="5" fillId="0" borderId="2" xfId="0" applyNumberFormat="1" applyFont="1" applyBorder="1" applyAlignment="1" applyProtection="1">
      <alignment horizontal="center" vertical="center" wrapText="1"/>
    </xf>
    <xf numFmtId="0" fontId="4" fillId="3" borderId="3" xfId="0" applyFont="1" applyFill="1" applyBorder="1" applyProtection="1">
      <protection locked="0"/>
    </xf>
    <xf numFmtId="0" fontId="4" fillId="3" borderId="5" xfId="0" applyFont="1" applyFill="1" applyBorder="1" applyProtection="1">
      <protection locked="0"/>
    </xf>
    <xf numFmtId="0" fontId="5" fillId="3" borderId="5" xfId="0" applyFont="1" applyFill="1" applyBorder="1" applyAlignment="1" applyProtection="1">
      <alignment horizontal="center"/>
      <protection locked="0"/>
    </xf>
    <xf numFmtId="0" fontId="5" fillId="3" borderId="13" xfId="0" applyFont="1" applyFill="1" applyBorder="1" applyProtection="1">
      <protection locked="0"/>
    </xf>
    <xf numFmtId="0" fontId="4" fillId="4" borderId="14" xfId="0" applyFont="1" applyFill="1" applyBorder="1" applyProtection="1">
      <protection locked="0"/>
    </xf>
    <xf numFmtId="0" fontId="4" fillId="4" borderId="4" xfId="0" applyFont="1" applyFill="1" applyBorder="1" applyProtection="1">
      <protection locked="0"/>
    </xf>
    <xf numFmtId="0" fontId="4" fillId="4" borderId="4" xfId="0" applyFont="1" applyFill="1" applyBorder="1" applyAlignment="1" applyProtection="1">
      <alignment horizontal="center"/>
      <protection locked="0"/>
    </xf>
    <xf numFmtId="0" fontId="4" fillId="4" borderId="15" xfId="0" applyFont="1" applyFill="1" applyBorder="1" applyAlignment="1" applyProtection="1">
      <alignment horizontal="center"/>
      <protection locked="0"/>
    </xf>
    <xf numFmtId="9" fontId="5" fillId="2" borderId="2" xfId="1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Protection="1">
      <protection locked="0"/>
    </xf>
    <xf numFmtId="0" fontId="5" fillId="2" borderId="0" xfId="0" applyFont="1" applyFill="1" applyAlignment="1" applyProtection="1">
      <alignment horizontal="center"/>
      <protection locked="0"/>
    </xf>
    <xf numFmtId="3" fontId="5" fillId="2" borderId="2" xfId="0" applyNumberFormat="1" applyFont="1" applyFill="1" applyBorder="1" applyAlignment="1" applyProtection="1">
      <alignment horizontal="center"/>
      <protection locked="0"/>
    </xf>
    <xf numFmtId="0" fontId="5" fillId="0" borderId="10" xfId="0" applyFont="1" applyFill="1" applyBorder="1" applyAlignment="1" applyProtection="1">
      <alignment horizontal="center"/>
      <protection locked="0"/>
    </xf>
    <xf numFmtId="2" fontId="5" fillId="0" borderId="0" xfId="0" applyNumberFormat="1" applyFont="1" applyBorder="1" applyAlignment="1" applyProtection="1">
      <alignment horizontal="center"/>
      <protection locked="0"/>
    </xf>
    <xf numFmtId="4" fontId="5" fillId="0" borderId="0" xfId="0" applyNumberFormat="1" applyFont="1" applyBorder="1" applyAlignment="1" applyProtection="1">
      <alignment horizontal="center"/>
      <protection locked="0"/>
    </xf>
    <xf numFmtId="0" fontId="5" fillId="5" borderId="1" xfId="0" applyFont="1" applyFill="1" applyBorder="1" applyAlignment="1" applyProtection="1">
      <alignment horizontal="center" vertical="center" wrapText="1"/>
    </xf>
    <xf numFmtId="3" fontId="5" fillId="0" borderId="1" xfId="0" applyNumberFormat="1" applyFont="1" applyFill="1" applyBorder="1" applyAlignment="1" applyProtection="1">
      <alignment horizontal="center"/>
    </xf>
    <xf numFmtId="4" fontId="5" fillId="0" borderId="2" xfId="0" applyNumberFormat="1" applyFont="1" applyBorder="1" applyAlignment="1" applyProtection="1">
      <alignment horizontal="center"/>
    </xf>
    <xf numFmtId="0" fontId="5" fillId="0" borderId="1" xfId="0" applyFont="1" applyFill="1" applyBorder="1" applyAlignment="1" applyProtection="1">
      <alignment horizontal="center" vertical="center" wrapText="1"/>
    </xf>
    <xf numFmtId="3" fontId="5" fillId="0" borderId="1" xfId="0" applyNumberFormat="1" applyFont="1" applyFill="1" applyBorder="1" applyAlignment="1" applyProtection="1">
      <alignment horizontal="center" vertical="center" wrapText="1"/>
    </xf>
    <xf numFmtId="2" fontId="5" fillId="0" borderId="2" xfId="0" applyNumberFormat="1" applyFont="1" applyBorder="1" applyAlignment="1" applyProtection="1">
      <alignment horizontal="center"/>
    </xf>
    <xf numFmtId="0" fontId="6" fillId="0" borderId="0" xfId="0" applyFont="1" applyFill="1" applyProtection="1">
      <protection locked="0"/>
    </xf>
    <xf numFmtId="0" fontId="9" fillId="0" borderId="0" xfId="0" applyFont="1" applyFill="1" applyProtection="1">
      <protection locked="0"/>
    </xf>
    <xf numFmtId="0" fontId="6" fillId="0" borderId="0" xfId="0" applyFont="1" applyFill="1" applyAlignment="1" applyProtection="1">
      <alignment horizontal="left" vertical="center" wrapText="1"/>
      <protection locked="0"/>
    </xf>
    <xf numFmtId="164" fontId="5" fillId="0" borderId="2" xfId="0" applyNumberFormat="1" applyFont="1" applyBorder="1" applyAlignment="1" applyProtection="1">
      <alignment horizontal="center" vertical="center" wrapText="1"/>
    </xf>
    <xf numFmtId="164" fontId="5" fillId="0" borderId="11" xfId="0" applyNumberFormat="1" applyFont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/>
      <protection locked="0"/>
    </xf>
    <xf numFmtId="0" fontId="9" fillId="0" borderId="0" xfId="0" applyFont="1" applyFill="1" applyAlignment="1" applyProtection="1">
      <alignment horizontal="left" vertical="center"/>
      <protection locked="0"/>
    </xf>
    <xf numFmtId="0" fontId="5" fillId="3" borderId="4" xfId="0" applyFont="1" applyFill="1" applyBorder="1" applyAlignment="1" applyProtection="1">
      <alignment horizontal="center"/>
      <protection locked="0"/>
    </xf>
    <xf numFmtId="0" fontId="4" fillId="0" borderId="2" xfId="0" applyFont="1" applyBorder="1" applyAlignment="1" applyProtection="1">
      <alignment horizontal="center" wrapText="1"/>
      <protection locked="0"/>
    </xf>
    <xf numFmtId="0" fontId="5" fillId="0" borderId="12" xfId="0" applyFont="1" applyBorder="1" applyAlignment="1" applyProtection="1">
      <alignment horizontal="center"/>
    </xf>
    <xf numFmtId="0" fontId="5" fillId="0" borderId="6" xfId="0" applyFont="1" applyBorder="1" applyAlignment="1" applyProtection="1">
      <alignment wrapText="1"/>
      <protection locked="0"/>
    </xf>
    <xf numFmtId="0" fontId="5" fillId="0" borderId="2" xfId="0" applyFont="1" applyBorder="1" applyAlignment="1" applyProtection="1">
      <alignment horizontal="center" wrapText="1"/>
      <protection locked="0"/>
    </xf>
    <xf numFmtId="0" fontId="5" fillId="0" borderId="0" xfId="0" applyFont="1" applyBorder="1" applyAlignment="1" applyProtection="1">
      <alignment horizontal="center" wrapText="1"/>
      <protection locked="0"/>
    </xf>
    <xf numFmtId="4" fontId="5" fillId="0" borderId="6" xfId="0" applyNumberFormat="1" applyFont="1" applyBorder="1" applyAlignment="1" applyProtection="1">
      <alignment horizontal="center"/>
    </xf>
    <xf numFmtId="4" fontId="5" fillId="0" borderId="8" xfId="0" applyNumberFormat="1" applyFont="1" applyBorder="1" applyAlignment="1" applyProtection="1">
      <alignment horizontal="center"/>
    </xf>
    <xf numFmtId="4" fontId="5" fillId="0" borderId="14" xfId="0" applyNumberFormat="1" applyFont="1" applyBorder="1" applyAlignment="1" applyProtection="1">
      <alignment horizontal="center"/>
    </xf>
    <xf numFmtId="0" fontId="5" fillId="0" borderId="2" xfId="0" applyFont="1" applyBorder="1" applyAlignment="1" applyProtection="1">
      <alignment horizontal="center" wrapText="1"/>
    </xf>
    <xf numFmtId="0" fontId="5" fillId="0" borderId="0" xfId="0" applyFont="1" applyBorder="1" applyAlignment="1" applyProtection="1">
      <alignment horizontal="center" wrapText="1"/>
    </xf>
    <xf numFmtId="0" fontId="5" fillId="0" borderId="0" xfId="0" applyFont="1" applyFill="1" applyBorder="1" applyAlignment="1" applyProtection="1">
      <alignment horizontal="center"/>
    </xf>
    <xf numFmtId="0" fontId="5" fillId="0" borderId="10" xfId="0" applyFont="1" applyFill="1" applyBorder="1" applyAlignment="1" applyProtection="1">
      <alignment horizontal="center"/>
    </xf>
    <xf numFmtId="0" fontId="5" fillId="0" borderId="2" xfId="0" applyFont="1" applyBorder="1" applyAlignment="1" applyProtection="1">
      <alignment wrapText="1"/>
      <protection locked="0"/>
    </xf>
    <xf numFmtId="0" fontId="5" fillId="0" borderId="0" xfId="0" applyFont="1" applyAlignment="1" applyProtection="1">
      <alignment wrapText="1"/>
      <protection locked="0"/>
    </xf>
    <xf numFmtId="0" fontId="5" fillId="0" borderId="12" xfId="0" applyFont="1" applyBorder="1" applyAlignment="1" applyProtection="1">
      <alignment vertical="center" wrapText="1"/>
      <protection locked="0"/>
    </xf>
    <xf numFmtId="164" fontId="5" fillId="0" borderId="12" xfId="0" applyNumberFormat="1" applyFont="1" applyBorder="1" applyAlignment="1" applyProtection="1">
      <alignment horizontal="center" vertical="center" wrapText="1"/>
    </xf>
    <xf numFmtId="0" fontId="5" fillId="0" borderId="12" xfId="0" applyFont="1" applyBorder="1" applyAlignment="1" applyProtection="1">
      <alignment horizontal="center" vertical="center" wrapText="1"/>
      <protection locked="0"/>
    </xf>
    <xf numFmtId="4" fontId="5" fillId="0" borderId="12" xfId="0" applyNumberFormat="1" applyFont="1" applyBorder="1" applyAlignment="1" applyProtection="1">
      <alignment horizontal="center" vertical="center" wrapText="1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0" xfId="0" applyFont="1" applyAlignment="1" applyProtection="1">
      <alignment horizontal="right"/>
      <protection locked="0"/>
    </xf>
    <xf numFmtId="0" fontId="5" fillId="0" borderId="0" xfId="0" applyFont="1" applyAlignment="1" applyProtection="1">
      <alignment horizontal="right" vertical="center" wrapText="1"/>
      <protection locked="0"/>
    </xf>
    <xf numFmtId="0" fontId="5" fillId="0" borderId="0" xfId="0" applyFont="1" applyAlignment="1" applyProtection="1">
      <alignment vertical="center" wrapText="1"/>
      <protection locked="0"/>
    </xf>
    <xf numFmtId="0" fontId="5" fillId="0" borderId="0" xfId="0" applyFont="1" applyAlignment="1" applyProtection="1">
      <alignment horizontal="right" vertical="center"/>
      <protection locked="0"/>
    </xf>
    <xf numFmtId="0" fontId="5" fillId="0" borderId="7" xfId="0" applyFont="1" applyBorder="1" applyAlignment="1" applyProtection="1">
      <alignment horizontal="right" vertical="center"/>
      <protection locked="0"/>
    </xf>
    <xf numFmtId="0" fontId="5" fillId="0" borderId="0" xfId="0" applyFont="1" applyFill="1" applyAlignment="1" applyProtection="1">
      <alignment horizontal="center"/>
      <protection locked="0"/>
    </xf>
    <xf numFmtId="0" fontId="3" fillId="0" borderId="14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15" xfId="0" applyFont="1" applyBorder="1" applyAlignment="1" applyProtection="1">
      <alignment horizontal="center" vertical="center"/>
      <protection locked="0"/>
    </xf>
    <xf numFmtId="0" fontId="5" fillId="0" borderId="0" xfId="0" applyFont="1" applyFill="1" applyAlignment="1" applyProtection="1">
      <protection locked="0"/>
    </xf>
    <xf numFmtId="0" fontId="4" fillId="0" borderId="19" xfId="0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 applyProtection="1">
      <protection locked="0"/>
    </xf>
    <xf numFmtId="0" fontId="5" fillId="0" borderId="0" xfId="0" applyFont="1" applyBorder="1" applyAlignment="1" applyProtection="1">
      <protection locked="0"/>
    </xf>
    <xf numFmtId="0" fontId="5" fillId="0" borderId="0" xfId="0" applyFont="1" applyAlignment="1" applyProtection="1">
      <protection locked="0"/>
    </xf>
    <xf numFmtId="0" fontId="5" fillId="2" borderId="2" xfId="0" applyFont="1" applyFill="1" applyBorder="1" applyAlignment="1" applyProtection="1">
      <alignment horizontal="center" vertical="center" wrapText="1"/>
      <protection locked="0"/>
    </xf>
    <xf numFmtId="0" fontId="8" fillId="0" borderId="14" xfId="0" applyFont="1" applyBorder="1" applyAlignment="1" applyProtection="1">
      <alignment horizontal="center" vertical="center" wrapText="1"/>
      <protection locked="0"/>
    </xf>
    <xf numFmtId="0" fontId="8" fillId="0" borderId="4" xfId="0" applyFont="1" applyBorder="1" applyAlignment="1" applyProtection="1">
      <alignment horizontal="center" vertical="center" wrapText="1"/>
      <protection locked="0"/>
    </xf>
    <xf numFmtId="0" fontId="8" fillId="0" borderId="15" xfId="0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left" vertical="center" wrapText="1"/>
      <protection locked="0"/>
    </xf>
    <xf numFmtId="0" fontId="5" fillId="0" borderId="0" xfId="0" applyFont="1" applyAlignment="1" applyProtection="1">
      <alignment vertical="center"/>
      <protection locked="0"/>
    </xf>
    <xf numFmtId="0" fontId="5" fillId="0" borderId="6" xfId="0" applyFont="1" applyBorder="1" applyAlignment="1" applyProtection="1">
      <alignment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14" xfId="0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left" vertical="center"/>
      <protection locked="0"/>
    </xf>
    <xf numFmtId="0" fontId="5" fillId="0" borderId="15" xfId="0" applyFont="1" applyBorder="1" applyAlignment="1" applyProtection="1">
      <alignment horizontal="left" vertical="center" wrapText="1"/>
      <protection locked="0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 applyProtection="1">
      <alignment horizontal="left" vertical="center" wrapText="1"/>
      <protection locked="0"/>
    </xf>
    <xf numFmtId="0" fontId="5" fillId="0" borderId="6" xfId="0" applyFont="1" applyBorder="1" applyAlignment="1" applyProtection="1">
      <alignment horizontal="left" vertical="center"/>
      <protection locked="0"/>
    </xf>
    <xf numFmtId="0" fontId="5" fillId="0" borderId="8" xfId="0" applyFont="1" applyBorder="1" applyAlignment="1" applyProtection="1">
      <alignment horizontal="center" vertical="center" wrapText="1"/>
      <protection locked="0"/>
    </xf>
    <xf numFmtId="0" fontId="5" fillId="0" borderId="10" xfId="0" applyFont="1" applyBorder="1" applyAlignment="1" applyProtection="1">
      <alignment horizontal="center" vertical="center" wrapText="1"/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5" fillId="0" borderId="10" xfId="0" applyFont="1" applyBorder="1" applyProtection="1">
      <protection locked="0"/>
    </xf>
    <xf numFmtId="0" fontId="5" fillId="0" borderId="10" xfId="0" applyFont="1" applyBorder="1" applyAlignment="1" applyProtection="1">
      <alignment horizontal="left" vertical="center" wrapText="1"/>
      <protection locked="0"/>
    </xf>
    <xf numFmtId="0" fontId="5" fillId="0" borderId="9" xfId="0" applyFont="1" applyBorder="1" applyAlignment="1" applyProtection="1">
      <alignment horizontal="left" vertical="center" wrapText="1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left" vertical="center"/>
      <protection locked="0"/>
    </xf>
    <xf numFmtId="0" fontId="3" fillId="0" borderId="8" xfId="0" applyFont="1" applyBorder="1" applyAlignment="1" applyProtection="1">
      <alignment horizontal="center" vertical="center"/>
      <protection locked="0"/>
    </xf>
    <xf numFmtId="0" fontId="3" fillId="0" borderId="9" xfId="0" applyFont="1" applyBorder="1" applyAlignment="1" applyProtection="1">
      <alignment horizontal="center" vertical="center"/>
      <protection locked="0"/>
    </xf>
    <xf numFmtId="0" fontId="4" fillId="0" borderId="16" xfId="0" applyFont="1" applyBorder="1" applyAlignment="1" applyProtection="1">
      <protection locked="0"/>
    </xf>
    <xf numFmtId="0" fontId="4" fillId="0" borderId="17" xfId="0" applyFont="1" applyBorder="1" applyAlignment="1" applyProtection="1">
      <protection locked="0"/>
    </xf>
    <xf numFmtId="0" fontId="4" fillId="0" borderId="18" xfId="0" applyFont="1" applyBorder="1" applyAlignment="1" applyProtection="1">
      <protection locked="0"/>
    </xf>
    <xf numFmtId="0" fontId="4" fillId="0" borderId="19" xfId="0" applyFont="1" applyBorder="1" applyAlignment="1" applyProtection="1">
      <protection locked="0"/>
    </xf>
    <xf numFmtId="0" fontId="4" fillId="0" borderId="20" xfId="0" applyFont="1" applyBorder="1" applyAlignment="1" applyProtection="1">
      <protection locked="0"/>
    </xf>
    <xf numFmtId="0" fontId="5" fillId="0" borderId="0" xfId="0" applyFont="1" applyBorder="1" applyAlignment="1" applyProtection="1">
      <alignment vertical="center"/>
      <protection locked="0"/>
    </xf>
    <xf numFmtId="0" fontId="5" fillId="0" borderId="0" xfId="0" applyFont="1" applyBorder="1" applyAlignment="1" applyProtection="1">
      <alignment horizontal="right" vertical="center"/>
      <protection locked="0"/>
    </xf>
    <xf numFmtId="0" fontId="8" fillId="0" borderId="0" xfId="0" applyFont="1" applyBorder="1" applyAlignment="1" applyProtection="1">
      <alignment horizontal="center" vertical="center" wrapText="1"/>
      <protection locked="0"/>
    </xf>
    <xf numFmtId="0" fontId="5" fillId="0" borderId="0" xfId="0" applyFont="1" applyFill="1" applyBorder="1" applyAlignment="1" applyProtection="1">
      <alignment horizontal="left" vertical="center"/>
      <protection locked="0"/>
    </xf>
    <xf numFmtId="0" fontId="5" fillId="0" borderId="8" xfId="0" applyFont="1" applyBorder="1" applyAlignment="1" applyProtection="1">
      <alignment horizontal="right" vertical="center" wrapText="1"/>
      <protection locked="0"/>
    </xf>
    <xf numFmtId="0" fontId="5" fillId="0" borderId="10" xfId="0" applyFont="1" applyBorder="1" applyAlignment="1" applyProtection="1">
      <alignment horizontal="right" vertical="center" wrapText="1"/>
      <protection locked="0"/>
    </xf>
    <xf numFmtId="0" fontId="5" fillId="0" borderId="10" xfId="0" applyFont="1" applyFill="1" applyBorder="1" applyAlignment="1" applyProtection="1">
      <alignment horizontal="center" vertical="center" wrapText="1"/>
      <protection locked="0"/>
    </xf>
    <xf numFmtId="0" fontId="5" fillId="0" borderId="10" xfId="0" applyFont="1" applyFill="1" applyBorder="1" applyAlignment="1" applyProtection="1">
      <alignment horizontal="left" vertical="center" wrapText="1"/>
      <protection locked="0"/>
    </xf>
    <xf numFmtId="0" fontId="5" fillId="0" borderId="10" xfId="0" applyFont="1" applyFill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vertical="center" wrapText="1"/>
      <protection locked="0"/>
    </xf>
    <xf numFmtId="0" fontId="8" fillId="0" borderId="6" xfId="0" applyFont="1" applyBorder="1" applyAlignment="1" applyProtection="1">
      <alignment horizontal="center" vertical="center" wrapText="1"/>
      <protection locked="0"/>
    </xf>
    <xf numFmtId="0" fontId="8" fillId="0" borderId="7" xfId="0" applyFont="1" applyBorder="1" applyAlignment="1" applyProtection="1">
      <alignment horizontal="center" vertical="center" wrapText="1"/>
      <protection locked="0"/>
    </xf>
    <xf numFmtId="0" fontId="8" fillId="0" borderId="6" xfId="0" applyFont="1" applyBorder="1" applyAlignment="1" applyProtection="1">
      <alignment horizontal="left" vertical="center"/>
      <protection locked="0"/>
    </xf>
    <xf numFmtId="0" fontId="5" fillId="0" borderId="8" xfId="0" applyFont="1" applyFill="1" applyBorder="1" applyAlignment="1" applyProtection="1">
      <alignment horizontal="center" vertical="center" wrapText="1"/>
      <protection locked="0"/>
    </xf>
    <xf numFmtId="0" fontId="5" fillId="0" borderId="9" xfId="0" applyFont="1" applyFill="1" applyBorder="1" applyAlignment="1" applyProtection="1">
      <alignment horizontal="left" vertical="center" wrapText="1"/>
      <protection locked="0"/>
    </xf>
    <xf numFmtId="0" fontId="4" fillId="4" borderId="14" xfId="0" applyFont="1" applyFill="1" applyBorder="1" applyAlignment="1" applyProtection="1">
      <alignment wrapText="1"/>
      <protection locked="0"/>
    </xf>
    <xf numFmtId="0" fontId="4" fillId="4" borderId="15" xfId="0" applyFont="1" applyFill="1" applyBorder="1" applyAlignment="1" applyProtection="1">
      <alignment wrapText="1"/>
      <protection locked="0"/>
    </xf>
    <xf numFmtId="0" fontId="4" fillId="4" borderId="8" xfId="0" applyFont="1" applyFill="1" applyBorder="1" applyAlignment="1" applyProtection="1">
      <alignment wrapText="1"/>
      <protection locked="0"/>
    </xf>
    <xf numFmtId="0" fontId="4" fillId="4" borderId="9" xfId="0" applyFont="1" applyFill="1" applyBorder="1" applyAlignment="1" applyProtection="1">
      <alignment wrapText="1"/>
      <protection locked="0"/>
    </xf>
    <xf numFmtId="0" fontId="4" fillId="4" borderId="14" xfId="0" applyFont="1" applyFill="1" applyBorder="1" applyAlignment="1" applyProtection="1">
      <protection locked="0"/>
    </xf>
    <xf numFmtId="0" fontId="4" fillId="4" borderId="4" xfId="0" applyFont="1" applyFill="1" applyBorder="1" applyAlignment="1" applyProtection="1">
      <protection locked="0"/>
    </xf>
    <xf numFmtId="0" fontId="4" fillId="4" borderId="15" xfId="0" applyFont="1" applyFill="1" applyBorder="1" applyAlignment="1" applyProtection="1">
      <protection locked="0"/>
    </xf>
    <xf numFmtId="0" fontId="4" fillId="4" borderId="8" xfId="0" applyFont="1" applyFill="1" applyBorder="1" applyAlignment="1" applyProtection="1">
      <protection locked="0"/>
    </xf>
    <xf numFmtId="0" fontId="4" fillId="4" borderId="10" xfId="0" applyFont="1" applyFill="1" applyBorder="1" applyAlignment="1" applyProtection="1">
      <protection locked="0"/>
    </xf>
    <xf numFmtId="0" fontId="4" fillId="4" borderId="9" xfId="0" applyFont="1" applyFill="1" applyBorder="1" applyAlignment="1" applyProtection="1">
      <protection locked="0"/>
    </xf>
    <xf numFmtId="0" fontId="6" fillId="2" borderId="0" xfId="0" applyFont="1" applyFill="1" applyAlignment="1" applyProtection="1">
      <alignment vertical="center"/>
      <protection locked="0"/>
    </xf>
    <xf numFmtId="0" fontId="4" fillId="0" borderId="12" xfId="0" applyFont="1" applyBorder="1" applyAlignment="1" applyProtection="1">
      <alignment wrapText="1"/>
      <protection locked="0"/>
    </xf>
    <xf numFmtId="0" fontId="4" fillId="0" borderId="0" xfId="0" applyFont="1" applyBorder="1" applyAlignment="1" applyProtection="1">
      <alignment wrapText="1"/>
      <protection locked="0"/>
    </xf>
    <xf numFmtId="0" fontId="4" fillId="0" borderId="11" xfId="0" applyFont="1" applyBorder="1" applyAlignment="1" applyProtection="1">
      <alignment horizontal="center" wrapText="1"/>
      <protection locked="0"/>
    </xf>
    <xf numFmtId="0" fontId="4" fillId="0" borderId="0" xfId="0" applyFont="1" applyBorder="1" applyAlignment="1" applyProtection="1">
      <alignment horizontal="center" wrapText="1"/>
      <protection locked="0"/>
    </xf>
    <xf numFmtId="0" fontId="4" fillId="0" borderId="12" xfId="0" applyFont="1" applyBorder="1" applyAlignment="1" applyProtection="1">
      <alignment horizontal="center" wrapText="1"/>
      <protection locked="0"/>
    </xf>
    <xf numFmtId="0" fontId="4" fillId="3" borderId="3" xfId="0" applyFont="1" applyFill="1" applyBorder="1" applyAlignment="1" applyProtection="1">
      <alignment vertical="center"/>
      <protection locked="0"/>
    </xf>
    <xf numFmtId="0" fontId="4" fillId="3" borderId="5" xfId="0" applyFont="1" applyFill="1" applyBorder="1" applyAlignment="1" applyProtection="1">
      <alignment vertical="center"/>
      <protection locked="0"/>
    </xf>
    <xf numFmtId="0" fontId="4" fillId="3" borderId="13" xfId="0" applyFont="1" applyFill="1" applyBorder="1" applyAlignment="1" applyProtection="1">
      <alignment vertical="center"/>
      <protection locked="0"/>
    </xf>
    <xf numFmtId="0" fontId="4" fillId="0" borderId="18" xfId="0" applyFont="1" applyBorder="1" applyAlignment="1" applyProtection="1">
      <alignment vertical="center" wrapText="1"/>
      <protection locked="0"/>
    </xf>
    <xf numFmtId="0" fontId="4" fillId="0" borderId="19" xfId="0" applyFont="1" applyBorder="1" applyAlignment="1" applyProtection="1">
      <alignment vertical="center" wrapText="1"/>
      <protection locked="0"/>
    </xf>
    <xf numFmtId="0" fontId="4" fillId="0" borderId="20" xfId="0" applyFont="1" applyBorder="1" applyAlignment="1" applyProtection="1">
      <alignment vertical="center" wrapText="1"/>
      <protection locked="0"/>
    </xf>
    <xf numFmtId="0" fontId="4" fillId="0" borderId="17" xfId="0" applyFont="1" applyBorder="1" applyAlignment="1" applyProtection="1">
      <alignment vertical="center" wrapText="1"/>
      <protection locked="0"/>
    </xf>
    <xf numFmtId="0" fontId="4" fillId="0" borderId="16" xfId="0" applyFont="1" applyBorder="1" applyAlignment="1" applyProtection="1">
      <alignment horizontal="left" vertical="center"/>
      <protection locked="0"/>
    </xf>
    <xf numFmtId="0" fontId="4" fillId="0" borderId="17" xfId="0" applyFont="1" applyBorder="1" applyAlignment="1" applyProtection="1">
      <alignment horizontal="left" vertical="center"/>
      <protection locked="0"/>
    </xf>
    <xf numFmtId="0" fontId="4" fillId="4" borderId="10" xfId="0" applyFont="1" applyFill="1" applyBorder="1" applyAlignment="1" applyProtection="1">
      <alignment horizontal="center"/>
      <protection locked="0"/>
    </xf>
    <xf numFmtId="0" fontId="4" fillId="0" borderId="7" xfId="0" applyFont="1" applyBorder="1" applyAlignment="1" applyProtection="1">
      <alignment horizontal="center" wrapText="1"/>
      <protection locked="0"/>
    </xf>
    <xf numFmtId="0" fontId="4" fillId="3" borderId="5" xfId="0" applyFont="1" applyFill="1" applyBorder="1" applyAlignment="1" applyProtection="1">
      <alignment horizontal="center" vertical="center"/>
      <protection locked="0"/>
    </xf>
    <xf numFmtId="0" fontId="11" fillId="0" borderId="0" xfId="2" applyFont="1" applyFill="1" applyAlignment="1" applyProtection="1">
      <protection locked="0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0</xdr:rowOff>
    </xdr:from>
    <xdr:to>
      <xdr:col>14</xdr:col>
      <xdr:colOff>237031</xdr:colOff>
      <xdr:row>42</xdr:row>
      <xdr:rowOff>46769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" y="0"/>
          <a:ext cx="8752381" cy="68476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"/>
  <sheetViews>
    <sheetView tabSelected="1" zoomScaleNormal="100" workbookViewId="0"/>
  </sheetViews>
  <sheetFormatPr defaultRowHeight="11.25" x14ac:dyDescent="0.2"/>
  <cols>
    <col min="1" max="1" width="13.5703125" style="3" customWidth="1"/>
    <col min="2" max="2" width="12" style="3" customWidth="1"/>
    <col min="3" max="3" width="12.140625" style="3" customWidth="1"/>
    <col min="4" max="4" width="11.28515625" style="2" customWidth="1"/>
    <col min="5" max="5" width="13.85546875" style="3" customWidth="1"/>
    <col min="6" max="6" width="19.5703125" style="3" customWidth="1"/>
    <col min="7" max="7" width="16.5703125" style="3" customWidth="1"/>
    <col min="8" max="8" width="15.28515625" style="3" customWidth="1"/>
    <col min="9" max="9" width="15" style="3" customWidth="1"/>
    <col min="10" max="16384" width="9.140625" style="3"/>
  </cols>
  <sheetData>
    <row r="1" spans="1:10" x14ac:dyDescent="0.2">
      <c r="A1" s="1" t="s">
        <v>8</v>
      </c>
      <c r="B1" s="1"/>
      <c r="C1" s="2"/>
      <c r="E1" s="2"/>
      <c r="F1" s="2"/>
      <c r="G1" s="2"/>
      <c r="H1" s="2"/>
    </row>
    <row r="2" spans="1:10" x14ac:dyDescent="0.2">
      <c r="A2" s="64" t="s">
        <v>10</v>
      </c>
      <c r="B2" s="64"/>
      <c r="C2" s="65"/>
      <c r="D2" s="65"/>
      <c r="E2" s="65"/>
      <c r="F2" s="2"/>
      <c r="G2" s="2"/>
      <c r="H2" s="2"/>
    </row>
    <row r="3" spans="1:10" s="15" customFormat="1" x14ac:dyDescent="0.2">
      <c r="A3" s="77" t="s">
        <v>66</v>
      </c>
      <c r="B3" s="76"/>
      <c r="C3" s="13"/>
      <c r="D3" s="13"/>
      <c r="E3" s="13"/>
      <c r="F3" s="13"/>
      <c r="G3" s="13"/>
      <c r="H3" s="13"/>
    </row>
    <row r="4" spans="1:10" x14ac:dyDescent="0.2">
      <c r="A4" s="4"/>
      <c r="B4" s="4"/>
      <c r="C4" s="2"/>
      <c r="E4" s="2"/>
      <c r="F4" s="2"/>
      <c r="G4" s="2"/>
      <c r="H4" s="2"/>
    </row>
    <row r="5" spans="1:10" x14ac:dyDescent="0.2">
      <c r="C5" s="5" t="s">
        <v>0</v>
      </c>
      <c r="D5" s="6"/>
      <c r="E5" s="2"/>
      <c r="F5" s="2"/>
      <c r="G5" s="2"/>
      <c r="H5" s="2"/>
    </row>
    <row r="6" spans="1:10" x14ac:dyDescent="0.2">
      <c r="E6" s="2"/>
      <c r="F6" s="2"/>
      <c r="G6" s="2"/>
      <c r="H6" s="2"/>
    </row>
    <row r="7" spans="1:10" ht="11.25" customHeight="1" x14ac:dyDescent="0.2">
      <c r="B7" s="107"/>
      <c r="C7" s="108" t="s">
        <v>38</v>
      </c>
      <c r="D7" s="8"/>
      <c r="E7" s="125" t="s">
        <v>47</v>
      </c>
      <c r="F7" s="107"/>
      <c r="G7" s="107"/>
      <c r="H7" s="107"/>
      <c r="I7" s="107"/>
    </row>
    <row r="8" spans="1:10" s="37" customFormat="1" ht="11.25" customHeight="1" x14ac:dyDescent="0.2">
      <c r="B8" s="107"/>
      <c r="C8" s="108" t="s">
        <v>46</v>
      </c>
      <c r="D8" s="39"/>
      <c r="E8" s="125" t="s">
        <v>48</v>
      </c>
      <c r="F8" s="107"/>
      <c r="G8" s="107"/>
      <c r="H8" s="107"/>
      <c r="I8" s="107"/>
    </row>
    <row r="9" spans="1:10" s="37" customFormat="1" ht="11.25" customHeight="1" x14ac:dyDescent="0.2">
      <c r="B9" s="12"/>
      <c r="C9" s="152" t="s">
        <v>40</v>
      </c>
      <c r="D9" s="62"/>
      <c r="E9" s="125" t="s">
        <v>78</v>
      </c>
      <c r="F9" s="12"/>
      <c r="G9" s="12"/>
      <c r="H9" s="12"/>
      <c r="I9" s="12"/>
    </row>
    <row r="10" spans="1:10" s="37" customFormat="1" ht="11.25" customHeight="1" x14ac:dyDescent="0.2">
      <c r="B10" s="12"/>
      <c r="C10" s="152" t="s">
        <v>52</v>
      </c>
      <c r="D10" s="70">
        <f>D7*(D9)+D8*(1-(D9))</f>
        <v>0</v>
      </c>
      <c r="E10" s="125" t="s">
        <v>36</v>
      </c>
      <c r="F10" s="12"/>
      <c r="G10" s="12"/>
      <c r="H10" s="12"/>
      <c r="I10" s="12"/>
    </row>
    <row r="11" spans="1:10" s="37" customFormat="1" ht="11.25" customHeight="1" x14ac:dyDescent="0.2">
      <c r="B11" s="12"/>
      <c r="C11" s="152" t="s">
        <v>41</v>
      </c>
      <c r="D11" s="70">
        <f>D8-D7</f>
        <v>0</v>
      </c>
      <c r="E11" s="125" t="s">
        <v>37</v>
      </c>
      <c r="F11" s="12"/>
      <c r="G11" s="12"/>
      <c r="H11" s="12"/>
      <c r="I11" s="12"/>
    </row>
    <row r="12" spans="1:10" ht="12.75" customHeight="1" x14ac:dyDescent="0.2">
      <c r="B12" s="118"/>
      <c r="C12" s="105" t="s">
        <v>5</v>
      </c>
      <c r="D12" s="10"/>
      <c r="E12" s="116" t="s">
        <v>50</v>
      </c>
      <c r="F12" s="118"/>
      <c r="G12" s="118"/>
      <c r="H12" s="118"/>
      <c r="I12" s="118"/>
    </row>
    <row r="13" spans="1:10" ht="12.75" customHeight="1" x14ac:dyDescent="0.2">
      <c r="B13" s="118"/>
      <c r="C13" s="105" t="s">
        <v>26</v>
      </c>
      <c r="D13" s="66"/>
      <c r="E13" s="116" t="s">
        <v>30</v>
      </c>
      <c r="F13" s="118"/>
      <c r="G13" s="118"/>
      <c r="H13" s="118"/>
      <c r="I13" s="118"/>
    </row>
    <row r="14" spans="1:10" ht="12.75" customHeight="1" x14ac:dyDescent="0.2">
      <c r="B14" s="118"/>
      <c r="C14" s="105" t="s">
        <v>79</v>
      </c>
      <c r="D14" s="71" t="e">
        <f>D13/D11</f>
        <v>#DIV/0!</v>
      </c>
      <c r="E14" s="116" t="s">
        <v>53</v>
      </c>
      <c r="F14" s="117"/>
      <c r="G14" s="117"/>
      <c r="H14" s="117"/>
      <c r="I14" s="117"/>
      <c r="J14" s="11"/>
    </row>
    <row r="15" spans="1:10" ht="12.75" customHeight="1" x14ac:dyDescent="0.2">
      <c r="B15" s="118"/>
      <c r="C15" s="105" t="s">
        <v>27</v>
      </c>
      <c r="D15" s="49"/>
      <c r="E15" s="116" t="s">
        <v>49</v>
      </c>
      <c r="F15" s="117"/>
      <c r="G15" s="117"/>
      <c r="H15" s="117"/>
      <c r="I15" s="117"/>
      <c r="J15" s="11"/>
    </row>
    <row r="16" spans="1:10" ht="12.75" customHeight="1" x14ac:dyDescent="0.2">
      <c r="B16" s="118"/>
      <c r="C16" s="105" t="s">
        <v>80</v>
      </c>
      <c r="D16" s="71" t="e">
        <f>D15/D11</f>
        <v>#DIV/0!</v>
      </c>
      <c r="E16" s="116" t="s">
        <v>54</v>
      </c>
      <c r="F16" s="117"/>
      <c r="G16" s="117"/>
      <c r="H16" s="117"/>
      <c r="I16" s="117"/>
      <c r="J16" s="11"/>
    </row>
    <row r="17" spans="1:10" x14ac:dyDescent="0.2">
      <c r="B17" s="124"/>
      <c r="C17" s="108" t="s">
        <v>18</v>
      </c>
      <c r="D17" s="63"/>
      <c r="E17" s="125" t="s">
        <v>19</v>
      </c>
      <c r="F17" s="12"/>
      <c r="G17" s="12"/>
      <c r="H17" s="12"/>
      <c r="I17" s="12"/>
      <c r="J17" s="12"/>
    </row>
    <row r="18" spans="1:10" ht="11.25" customHeight="1" x14ac:dyDescent="0.2">
      <c r="B18" s="118"/>
      <c r="C18" s="105" t="s">
        <v>51</v>
      </c>
      <c r="D18" s="6"/>
      <c r="E18" s="125" t="s">
        <v>24</v>
      </c>
      <c r="F18" s="12"/>
      <c r="G18" s="12"/>
      <c r="H18" s="12"/>
      <c r="I18" s="12"/>
      <c r="J18" s="12"/>
    </row>
    <row r="19" spans="1:10" s="15" customFormat="1" ht="12.75" customHeight="1" x14ac:dyDescent="0.2">
      <c r="B19" s="114"/>
      <c r="C19" s="17" t="s">
        <v>25</v>
      </c>
      <c r="D19" s="6"/>
      <c r="E19" s="194" t="s">
        <v>85</v>
      </c>
      <c r="F19" s="114" t="s">
        <v>86</v>
      </c>
      <c r="G19" s="114"/>
      <c r="H19" s="114"/>
      <c r="I19" s="114"/>
    </row>
    <row r="20" spans="1:10" s="15" customFormat="1" ht="12.75" customHeight="1" x14ac:dyDescent="0.2">
      <c r="A20" s="13"/>
      <c r="B20" s="13"/>
      <c r="C20" s="16"/>
      <c r="D20" s="16"/>
      <c r="E20" s="14"/>
      <c r="F20" s="14"/>
      <c r="G20" s="14"/>
      <c r="H20" s="14"/>
      <c r="I20" s="14"/>
    </row>
    <row r="21" spans="1:10" s="15" customFormat="1" ht="12" thickBot="1" x14ac:dyDescent="0.25">
      <c r="A21" s="17"/>
      <c r="B21" s="17"/>
      <c r="C21" s="16"/>
      <c r="D21" s="16"/>
      <c r="E21" s="18"/>
      <c r="F21" s="18"/>
      <c r="G21" s="16"/>
      <c r="H21" s="16"/>
    </row>
    <row r="22" spans="1:10" s="1" customFormat="1" ht="20.25" customHeight="1" x14ac:dyDescent="0.2">
      <c r="A22" s="146" t="s">
        <v>23</v>
      </c>
      <c r="B22" s="147"/>
      <c r="C22" s="149"/>
      <c r="D22" s="149"/>
      <c r="E22" s="149" t="s">
        <v>12</v>
      </c>
      <c r="F22" s="147"/>
      <c r="G22" s="148"/>
      <c r="H22" s="149" t="s">
        <v>11</v>
      </c>
      <c r="I22" s="150"/>
    </row>
    <row r="23" spans="1:10" ht="12.75" x14ac:dyDescent="0.2">
      <c r="A23" s="128"/>
      <c r="B23" s="129"/>
      <c r="C23" s="111"/>
      <c r="D23" s="112"/>
      <c r="E23" s="112"/>
      <c r="F23" s="113"/>
      <c r="G23" s="130" t="s">
        <v>56</v>
      </c>
      <c r="H23" s="123"/>
      <c r="I23" s="131"/>
    </row>
    <row r="24" spans="1:10" ht="12.75" x14ac:dyDescent="0.2">
      <c r="A24" s="132"/>
      <c r="B24" s="45"/>
      <c r="C24" s="141"/>
      <c r="D24" s="126"/>
      <c r="E24" s="126"/>
      <c r="F24" s="142"/>
      <c r="G24" s="127" t="s">
        <v>57</v>
      </c>
      <c r="H24" s="104"/>
      <c r="I24" s="133"/>
    </row>
    <row r="25" spans="1:10" ht="12.75" x14ac:dyDescent="0.2">
      <c r="A25" s="134" t="s">
        <v>63</v>
      </c>
      <c r="B25" s="45"/>
      <c r="C25" s="143" t="s">
        <v>62</v>
      </c>
      <c r="D25" s="126"/>
      <c r="E25" s="126"/>
      <c r="F25" s="142"/>
      <c r="G25" s="127" t="s">
        <v>58</v>
      </c>
      <c r="H25" s="104"/>
      <c r="I25" s="133"/>
    </row>
    <row r="26" spans="1:10" ht="12.75" x14ac:dyDescent="0.2">
      <c r="A26" s="134" t="s">
        <v>64</v>
      </c>
      <c r="B26" s="45"/>
      <c r="C26" s="24"/>
      <c r="D26" s="126"/>
      <c r="E26" s="126"/>
      <c r="F26" s="142"/>
      <c r="G26" s="127" t="s">
        <v>59</v>
      </c>
      <c r="H26" s="104"/>
      <c r="I26" s="133"/>
    </row>
    <row r="27" spans="1:10" ht="12.75" x14ac:dyDescent="0.2">
      <c r="A27" s="103" t="s">
        <v>65</v>
      </c>
      <c r="B27" s="45"/>
      <c r="C27" s="141"/>
      <c r="D27" s="126"/>
      <c r="E27" s="126"/>
      <c r="F27" s="142"/>
      <c r="G27" s="127" t="s">
        <v>60</v>
      </c>
      <c r="H27" s="104"/>
      <c r="I27" s="133"/>
    </row>
    <row r="28" spans="1:10" ht="12.75" x14ac:dyDescent="0.2">
      <c r="A28" s="135"/>
      <c r="B28" s="136"/>
      <c r="C28" s="144"/>
      <c r="D28" s="137"/>
      <c r="E28" s="137"/>
      <c r="F28" s="145"/>
      <c r="G28" s="138" t="s">
        <v>61</v>
      </c>
      <c r="H28" s="139"/>
      <c r="I28" s="140"/>
    </row>
    <row r="29" spans="1:10" x14ac:dyDescent="0.2">
      <c r="A29" s="5"/>
      <c r="B29" s="5"/>
      <c r="C29" s="16"/>
      <c r="D29" s="13"/>
      <c r="E29" s="18"/>
      <c r="F29" s="18"/>
      <c r="G29" s="16"/>
      <c r="H29" s="16"/>
      <c r="I29" s="15"/>
    </row>
    <row r="30" spans="1:10" x14ac:dyDescent="0.2">
      <c r="C30" s="2"/>
      <c r="D30" s="13"/>
      <c r="E30" s="13"/>
      <c r="F30" s="13"/>
      <c r="G30" s="13"/>
      <c r="H30" s="13"/>
      <c r="I30" s="15"/>
    </row>
    <row r="31" spans="1:10" x14ac:dyDescent="0.2">
      <c r="A31" s="54" t="s">
        <v>34</v>
      </c>
      <c r="B31" s="55"/>
      <c r="C31" s="83"/>
      <c r="D31" s="56"/>
      <c r="E31" s="56"/>
      <c r="F31" s="56"/>
      <c r="G31" s="56"/>
      <c r="H31" s="56"/>
      <c r="I31" s="57"/>
    </row>
    <row r="32" spans="1:10" ht="45" x14ac:dyDescent="0.2">
      <c r="A32" s="19" t="s">
        <v>20</v>
      </c>
      <c r="B32" s="19" t="s">
        <v>14</v>
      </c>
      <c r="C32" s="84" t="s">
        <v>13</v>
      </c>
      <c r="D32" s="51" t="s">
        <v>1</v>
      </c>
      <c r="E32" s="23" t="s">
        <v>2</v>
      </c>
      <c r="F32" s="22" t="s">
        <v>28</v>
      </c>
      <c r="G32" s="23" t="s">
        <v>3</v>
      </c>
      <c r="H32" s="22" t="s">
        <v>29</v>
      </c>
      <c r="I32" s="22" t="s">
        <v>21</v>
      </c>
    </row>
    <row r="33" spans="1:9" x14ac:dyDescent="0.2">
      <c r="A33" s="86" t="s">
        <v>6</v>
      </c>
      <c r="B33" s="86" t="s">
        <v>55</v>
      </c>
      <c r="C33" s="87">
        <f>4.9*((D18/12)^0.9)*(($D$10/3)^0.45)*((365-D19)/365)</f>
        <v>0</v>
      </c>
      <c r="D33" s="25" t="s">
        <v>7</v>
      </c>
      <c r="E33" s="26" t="s">
        <v>4</v>
      </c>
      <c r="F33" s="32" t="e">
        <f>C33*D14*D12/2000</f>
        <v>#DIV/0!</v>
      </c>
      <c r="G33" s="88">
        <f>D17</f>
        <v>0</v>
      </c>
      <c r="H33" s="34" t="e">
        <f>IF(G33=0,F33,(F33*((100-G33)/100)))</f>
        <v>#DIV/0!</v>
      </c>
      <c r="I33" s="34" t="e">
        <f>IF(G33=0,D16*D12*C33/2000,(D16*D12*C33*((100-G33)/100)/2000))</f>
        <v>#DIV/0!</v>
      </c>
    </row>
    <row r="34" spans="1:9" x14ac:dyDescent="0.2">
      <c r="A34" s="24" t="s">
        <v>6</v>
      </c>
      <c r="B34" s="24" t="s">
        <v>16</v>
      </c>
      <c r="C34" s="85">
        <f>1.5*((D18/12)^0.9)*(($D$10/3)^0.45)*((365-D19)/365)</f>
        <v>0</v>
      </c>
      <c r="D34" s="25" t="s">
        <v>7</v>
      </c>
      <c r="E34" s="26" t="s">
        <v>4</v>
      </c>
      <c r="F34" s="32" t="e">
        <f>C34*D14*D12/2000</f>
        <v>#DIV/0!</v>
      </c>
      <c r="G34" s="16">
        <f>D17</f>
        <v>0</v>
      </c>
      <c r="H34" s="34" t="e">
        <f>IF(G34=0,F34,(F34*((100-G34)/100)))</f>
        <v>#DIV/0!</v>
      </c>
      <c r="I34" s="34" t="e">
        <f>IF(G34=0,D16*D12*C34/2000,(D16*D12*C34*((100-G34)/100)/2000))</f>
        <v>#DIV/0!</v>
      </c>
    </row>
    <row r="35" spans="1:9" x14ac:dyDescent="0.2">
      <c r="A35" s="27" t="s">
        <v>6</v>
      </c>
      <c r="B35" s="27" t="s">
        <v>15</v>
      </c>
      <c r="C35" s="31">
        <f>0.15*((D18/12)^0.9)*(($D$10/3)^0.45)*((365-D19)/365)</f>
        <v>0</v>
      </c>
      <c r="D35" s="28" t="s">
        <v>7</v>
      </c>
      <c r="E35" s="29" t="s">
        <v>4</v>
      </c>
      <c r="F35" s="33" t="e">
        <f>C35*D14*D12/2000</f>
        <v>#DIV/0!</v>
      </c>
      <c r="G35" s="67">
        <f>D17</f>
        <v>0</v>
      </c>
      <c r="H35" s="35" t="e">
        <f>IF(G35=0,F35,(F35*((100-G35)/100)))</f>
        <v>#DIV/0!</v>
      </c>
      <c r="I35" s="50" t="e">
        <f>IF(G35=0,D16*D12*C35/2000,(D16*D12*C35*((100-G35)/100)/2000))</f>
        <v>#DIV/0!</v>
      </c>
    </row>
    <row r="36" spans="1:9" x14ac:dyDescent="0.2">
      <c r="A36" s="30"/>
      <c r="B36" s="30"/>
      <c r="C36" s="26"/>
      <c r="D36" s="26"/>
      <c r="E36" s="26"/>
      <c r="F36" s="68"/>
      <c r="G36" s="16"/>
      <c r="H36" s="69"/>
      <c r="I36" s="69"/>
    </row>
    <row r="37" spans="1:9" x14ac:dyDescent="0.2">
      <c r="A37" s="30"/>
      <c r="B37" s="30"/>
      <c r="C37" s="26"/>
      <c r="D37" s="26"/>
      <c r="E37" s="26"/>
      <c r="F37" s="26"/>
      <c r="G37" s="26"/>
      <c r="H37" s="26"/>
    </row>
    <row r="38" spans="1:9" hidden="1" x14ac:dyDescent="0.2">
      <c r="A38" s="58" t="s">
        <v>33</v>
      </c>
      <c r="B38" s="59"/>
      <c r="C38" s="60"/>
      <c r="D38" s="61"/>
      <c r="E38" s="2"/>
      <c r="F38" s="2"/>
      <c r="G38" s="2"/>
      <c r="H38" s="2"/>
    </row>
    <row r="39" spans="1:9" ht="45" hidden="1" x14ac:dyDescent="0.2">
      <c r="A39" s="19" t="s">
        <v>20</v>
      </c>
      <c r="B39" s="20" t="s">
        <v>14</v>
      </c>
      <c r="C39" s="84" t="s">
        <v>32</v>
      </c>
      <c r="D39" s="84" t="s">
        <v>31</v>
      </c>
      <c r="E39" s="2"/>
      <c r="F39" s="2"/>
      <c r="G39" s="2"/>
      <c r="H39" s="2"/>
    </row>
    <row r="40" spans="1:9" hidden="1" x14ac:dyDescent="0.2">
      <c r="A40" s="86" t="s">
        <v>6</v>
      </c>
      <c r="B40" s="86" t="s">
        <v>55</v>
      </c>
      <c r="C40" s="72" t="e">
        <f>F33*2000/8760</f>
        <v>#DIV/0!</v>
      </c>
      <c r="D40" s="72" t="e">
        <f>H33*2000/8760</f>
        <v>#DIV/0!</v>
      </c>
      <c r="E40" s="2"/>
      <c r="F40" s="2"/>
      <c r="G40" s="2"/>
      <c r="H40" s="2"/>
    </row>
    <row r="41" spans="1:9" hidden="1" x14ac:dyDescent="0.2">
      <c r="A41" s="24" t="s">
        <v>6</v>
      </c>
      <c r="B41" s="24" t="s">
        <v>16</v>
      </c>
      <c r="C41" s="34" t="e">
        <f>F34*2000/8760</f>
        <v>#DIV/0!</v>
      </c>
      <c r="D41" s="34" t="e">
        <f>H34*2000/8760</f>
        <v>#DIV/0!</v>
      </c>
      <c r="E41" s="2"/>
      <c r="F41" s="2"/>
      <c r="G41" s="2"/>
      <c r="H41" s="2"/>
    </row>
    <row r="42" spans="1:9" hidden="1" x14ac:dyDescent="0.2">
      <c r="A42" s="27" t="s">
        <v>6</v>
      </c>
      <c r="B42" s="27" t="s">
        <v>15</v>
      </c>
      <c r="C42" s="35" t="e">
        <f>F35*2000/8760</f>
        <v>#DIV/0!</v>
      </c>
      <c r="D42" s="35" t="e">
        <f>H35*2000/8760</f>
        <v>#DIV/0!</v>
      </c>
      <c r="E42" s="2"/>
      <c r="F42" s="2"/>
      <c r="G42" s="2"/>
      <c r="H42" s="2"/>
    </row>
    <row r="43" spans="1:9" x14ac:dyDescent="0.2">
      <c r="A43" s="30"/>
      <c r="B43" s="30"/>
      <c r="C43" s="2"/>
      <c r="E43" s="2"/>
      <c r="F43" s="2"/>
      <c r="G43" s="2"/>
      <c r="H43" s="2"/>
    </row>
    <row r="44" spans="1:9" x14ac:dyDescent="0.2">
      <c r="C44" s="2"/>
      <c r="E44" s="2"/>
      <c r="F44" s="2"/>
      <c r="G44" s="2"/>
      <c r="H44" s="2"/>
    </row>
    <row r="45" spans="1:9" x14ac:dyDescent="0.2">
      <c r="C45" s="2"/>
      <c r="E45" s="2"/>
      <c r="F45" s="2"/>
      <c r="G45" s="2"/>
      <c r="H45" s="2"/>
    </row>
    <row r="46" spans="1:9" x14ac:dyDescent="0.2">
      <c r="C46" s="2"/>
      <c r="E46" s="2"/>
      <c r="F46" s="2"/>
      <c r="G46" s="2"/>
      <c r="H46" s="2"/>
    </row>
    <row r="47" spans="1:9" x14ac:dyDescent="0.2">
      <c r="C47" s="2"/>
      <c r="E47" s="2"/>
      <c r="F47" s="2"/>
      <c r="G47" s="2"/>
      <c r="H47" s="2"/>
    </row>
    <row r="48" spans="1:9" x14ac:dyDescent="0.2">
      <c r="C48" s="2"/>
      <c r="E48" s="2"/>
      <c r="F48" s="2"/>
      <c r="G48" s="2"/>
      <c r="H48" s="2"/>
    </row>
    <row r="49" spans="3:8" x14ac:dyDescent="0.2">
      <c r="C49" s="2"/>
      <c r="E49" s="2"/>
      <c r="F49" s="2"/>
      <c r="G49" s="2"/>
      <c r="H49" s="2"/>
    </row>
    <row r="50" spans="3:8" x14ac:dyDescent="0.2">
      <c r="C50" s="2"/>
      <c r="E50" s="2"/>
      <c r="F50" s="2"/>
      <c r="G50" s="2"/>
      <c r="H50" s="2"/>
    </row>
    <row r="51" spans="3:8" x14ac:dyDescent="0.2">
      <c r="C51" s="2"/>
      <c r="E51" s="2"/>
      <c r="F51" s="2"/>
      <c r="G51" s="2"/>
      <c r="H51" s="2"/>
    </row>
    <row r="52" spans="3:8" x14ac:dyDescent="0.2">
      <c r="C52" s="2"/>
      <c r="E52" s="2"/>
      <c r="F52" s="2"/>
      <c r="G52" s="2"/>
      <c r="H52" s="2"/>
    </row>
    <row r="53" spans="3:8" x14ac:dyDescent="0.2">
      <c r="C53" s="2"/>
      <c r="E53" s="2"/>
      <c r="F53" s="2"/>
      <c r="G53" s="2"/>
      <c r="H53" s="2"/>
    </row>
    <row r="54" spans="3:8" x14ac:dyDescent="0.2">
      <c r="C54" s="2"/>
      <c r="E54" s="2"/>
      <c r="F54" s="2"/>
      <c r="G54" s="2"/>
      <c r="H54" s="2"/>
    </row>
  </sheetData>
  <sheetProtection sheet="1" objects="1" scenarios="1"/>
  <phoneticPr fontId="2" type="noConversion"/>
  <hyperlinks>
    <hyperlink ref="E19" location="Sheet1!A1" display="See Map"/>
  </hyperlinks>
  <pageMargins left="0.25" right="0.25" top="0.75" bottom="0.75" header="0.5" footer="0.5"/>
  <pageSetup scale="93" orientation="landscape" r:id="rId1"/>
  <headerFooter alignWithMargins="0">
    <oddFooter>&amp;L&amp;8&amp;D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3"/>
  <sheetViews>
    <sheetView workbookViewId="0"/>
  </sheetViews>
  <sheetFormatPr defaultRowHeight="11.25" x14ac:dyDescent="0.2"/>
  <cols>
    <col min="1" max="1" width="13.5703125" style="3" customWidth="1"/>
    <col min="2" max="2" width="12" style="3" customWidth="1"/>
    <col min="3" max="3" width="12.140625" style="3" customWidth="1"/>
    <col min="4" max="4" width="11.28515625" style="2" customWidth="1"/>
    <col min="5" max="5" width="14.28515625" style="3" customWidth="1"/>
    <col min="6" max="6" width="19.5703125" style="3" customWidth="1"/>
    <col min="7" max="7" width="16.5703125" style="3" customWidth="1"/>
    <col min="8" max="8" width="15.28515625" style="3" customWidth="1"/>
    <col min="9" max="9" width="15" style="3" customWidth="1"/>
    <col min="10" max="16384" width="9.140625" style="3"/>
  </cols>
  <sheetData>
    <row r="1" spans="1:10" x14ac:dyDescent="0.2">
      <c r="A1" s="1" t="s">
        <v>8</v>
      </c>
      <c r="B1" s="1"/>
      <c r="C1" s="2"/>
      <c r="E1" s="2"/>
      <c r="F1" s="2"/>
      <c r="G1" s="2"/>
      <c r="H1" s="2"/>
    </row>
    <row r="2" spans="1:10" x14ac:dyDescent="0.2">
      <c r="A2" s="64" t="s">
        <v>10</v>
      </c>
      <c r="B2" s="64"/>
      <c r="C2" s="65"/>
      <c r="D2" s="65"/>
      <c r="E2" s="65"/>
      <c r="F2" s="2"/>
      <c r="G2" s="2"/>
      <c r="H2" s="2"/>
    </row>
    <row r="3" spans="1:10" s="15" customFormat="1" x14ac:dyDescent="0.2">
      <c r="A3" s="77" t="s">
        <v>66</v>
      </c>
      <c r="B3" s="76"/>
      <c r="C3" s="13"/>
      <c r="D3" s="13"/>
      <c r="E3" s="13"/>
      <c r="F3" s="13"/>
      <c r="G3" s="13"/>
      <c r="H3" s="13"/>
    </row>
    <row r="4" spans="1:10" x14ac:dyDescent="0.2">
      <c r="A4" s="4"/>
      <c r="B4" s="4"/>
      <c r="C4" s="2"/>
      <c r="E4" s="2"/>
      <c r="F4" s="2"/>
      <c r="G4" s="2"/>
      <c r="H4" s="2"/>
    </row>
    <row r="5" spans="1:10" x14ac:dyDescent="0.2">
      <c r="C5" s="5" t="s">
        <v>0</v>
      </c>
      <c r="D5" s="81">
        <v>2018</v>
      </c>
      <c r="E5" s="2"/>
      <c r="F5" s="2"/>
      <c r="G5" s="2"/>
      <c r="H5" s="2"/>
    </row>
    <row r="6" spans="1:10" x14ac:dyDescent="0.2">
      <c r="E6" s="2"/>
      <c r="F6" s="2"/>
      <c r="G6" s="2"/>
      <c r="H6" s="2"/>
    </row>
    <row r="7" spans="1:10" ht="11.25" customHeight="1" x14ac:dyDescent="0.2">
      <c r="B7" s="107"/>
      <c r="C7" s="108" t="s">
        <v>38</v>
      </c>
      <c r="D7" s="8">
        <v>40</v>
      </c>
      <c r="E7" s="125" t="s">
        <v>47</v>
      </c>
      <c r="F7" s="124"/>
      <c r="G7" s="124"/>
      <c r="H7" s="124"/>
      <c r="I7" s="124"/>
    </row>
    <row r="8" spans="1:10" s="37" customFormat="1" ht="11.25" customHeight="1" x14ac:dyDescent="0.2">
      <c r="B8" s="107"/>
      <c r="C8" s="108" t="s">
        <v>46</v>
      </c>
      <c r="D8" s="39">
        <v>200</v>
      </c>
      <c r="E8" s="125" t="s">
        <v>48</v>
      </c>
      <c r="F8" s="124"/>
      <c r="G8" s="124"/>
      <c r="H8" s="124"/>
      <c r="I8" s="124"/>
    </row>
    <row r="9" spans="1:10" s="37" customFormat="1" ht="11.25" customHeight="1" x14ac:dyDescent="0.2">
      <c r="B9" s="12"/>
      <c r="C9" s="152" t="s">
        <v>40</v>
      </c>
      <c r="D9" s="62">
        <v>0.75</v>
      </c>
      <c r="E9" s="125" t="s">
        <v>78</v>
      </c>
      <c r="F9" s="151"/>
      <c r="G9" s="151"/>
      <c r="H9" s="151"/>
      <c r="I9" s="151"/>
    </row>
    <row r="10" spans="1:10" s="37" customFormat="1" ht="11.25" customHeight="1" x14ac:dyDescent="0.2">
      <c r="B10" s="12"/>
      <c r="C10" s="152" t="s">
        <v>52</v>
      </c>
      <c r="D10" s="70">
        <f>D7*(D9)+D8*(1-(D9))</f>
        <v>80</v>
      </c>
      <c r="E10" s="125" t="s">
        <v>36</v>
      </c>
      <c r="F10" s="151"/>
      <c r="G10" s="151"/>
      <c r="H10" s="151"/>
      <c r="I10" s="151"/>
    </row>
    <row r="11" spans="1:10" s="37" customFormat="1" ht="11.25" customHeight="1" x14ac:dyDescent="0.2">
      <c r="B11" s="12"/>
      <c r="C11" s="152" t="s">
        <v>41</v>
      </c>
      <c r="D11" s="70">
        <f>D8-D7</f>
        <v>160</v>
      </c>
      <c r="E11" s="125" t="s">
        <v>37</v>
      </c>
      <c r="F11" s="151"/>
      <c r="G11" s="151"/>
      <c r="H11" s="151"/>
      <c r="I11" s="151"/>
    </row>
    <row r="12" spans="1:10" ht="12.75" customHeight="1" x14ac:dyDescent="0.2">
      <c r="B12" s="118"/>
      <c r="C12" s="105" t="s">
        <v>5</v>
      </c>
      <c r="D12" s="10">
        <v>0.5</v>
      </c>
      <c r="E12" s="116" t="s">
        <v>50</v>
      </c>
      <c r="F12" s="118"/>
      <c r="G12" s="118"/>
      <c r="H12" s="118"/>
      <c r="I12" s="118"/>
    </row>
    <row r="13" spans="1:10" ht="12.75" customHeight="1" x14ac:dyDescent="0.2">
      <c r="B13" s="118"/>
      <c r="C13" s="105" t="s">
        <v>26</v>
      </c>
      <c r="D13" s="66">
        <v>642000</v>
      </c>
      <c r="E13" s="116" t="s">
        <v>30</v>
      </c>
      <c r="F13" s="118"/>
      <c r="G13" s="118"/>
      <c r="H13" s="118"/>
      <c r="I13" s="118"/>
    </row>
    <row r="14" spans="1:10" ht="12.75" customHeight="1" x14ac:dyDescent="0.2">
      <c r="B14" s="118"/>
      <c r="C14" s="105" t="s">
        <v>79</v>
      </c>
      <c r="D14" s="71">
        <f>D13/D11</f>
        <v>4012.5</v>
      </c>
      <c r="E14" s="116" t="s">
        <v>53</v>
      </c>
      <c r="F14" s="117"/>
      <c r="G14" s="117"/>
      <c r="H14" s="117"/>
      <c r="I14" s="117"/>
      <c r="J14" s="11"/>
    </row>
    <row r="15" spans="1:10" ht="12.75" customHeight="1" x14ac:dyDescent="0.2">
      <c r="B15" s="118"/>
      <c r="C15" s="105" t="s">
        <v>27</v>
      </c>
      <c r="D15" s="49">
        <v>200000</v>
      </c>
      <c r="E15" s="116" t="s">
        <v>49</v>
      </c>
      <c r="F15" s="117"/>
      <c r="G15" s="117"/>
      <c r="H15" s="117"/>
      <c r="I15" s="117"/>
      <c r="J15" s="11"/>
    </row>
    <row r="16" spans="1:10" ht="12.75" customHeight="1" x14ac:dyDescent="0.2">
      <c r="B16" s="118"/>
      <c r="C16" s="105" t="s">
        <v>35</v>
      </c>
      <c r="D16" s="71">
        <f>D15/D11</f>
        <v>1250</v>
      </c>
      <c r="E16" s="116" t="s">
        <v>54</v>
      </c>
      <c r="F16" s="117"/>
      <c r="G16" s="117"/>
      <c r="H16" s="117"/>
      <c r="I16" s="117"/>
      <c r="J16" s="11"/>
    </row>
    <row r="17" spans="1:11" x14ac:dyDescent="0.2">
      <c r="B17" s="124"/>
      <c r="C17" s="108" t="s">
        <v>18</v>
      </c>
      <c r="D17" s="63">
        <v>40</v>
      </c>
      <c r="E17" s="125" t="s">
        <v>19</v>
      </c>
      <c r="F17" s="151"/>
      <c r="G17" s="151"/>
      <c r="H17" s="151"/>
      <c r="I17" s="151"/>
      <c r="J17" s="12"/>
    </row>
    <row r="18" spans="1:11" ht="11.25" customHeight="1" x14ac:dyDescent="0.2">
      <c r="B18" s="118"/>
      <c r="C18" s="105" t="s">
        <v>51</v>
      </c>
      <c r="D18" s="6">
        <v>8.3000000000000007</v>
      </c>
      <c r="E18" s="125" t="s">
        <v>24</v>
      </c>
      <c r="F18" s="151"/>
      <c r="G18" s="151"/>
      <c r="H18" s="151"/>
      <c r="I18" s="151"/>
      <c r="J18" s="12"/>
    </row>
    <row r="19" spans="1:11" s="15" customFormat="1" ht="12.75" customHeight="1" x14ac:dyDescent="0.2">
      <c r="B19" s="114"/>
      <c r="C19" s="17" t="s">
        <v>25</v>
      </c>
      <c r="D19" s="6">
        <v>100</v>
      </c>
      <c r="E19" s="194" t="s">
        <v>85</v>
      </c>
      <c r="F19" s="114" t="s">
        <v>86</v>
      </c>
      <c r="G19" s="114"/>
      <c r="H19" s="114"/>
      <c r="I19" s="114"/>
    </row>
    <row r="20" spans="1:11" s="15" customFormat="1" ht="12.75" customHeight="1" thickBot="1" x14ac:dyDescent="0.25">
      <c r="A20" s="13"/>
      <c r="B20" s="13"/>
      <c r="C20" s="16"/>
      <c r="D20" s="16"/>
      <c r="E20" s="14"/>
      <c r="F20" s="14"/>
      <c r="G20" s="14"/>
      <c r="H20" s="14"/>
      <c r="I20" s="14"/>
    </row>
    <row r="21" spans="1:11" s="15" customFormat="1" x14ac:dyDescent="0.2">
      <c r="A21" s="146" t="s">
        <v>23</v>
      </c>
      <c r="B21" s="147"/>
      <c r="C21" s="149"/>
      <c r="D21" s="149"/>
      <c r="E21" s="149" t="s">
        <v>12</v>
      </c>
      <c r="F21" s="147"/>
      <c r="G21" s="148"/>
      <c r="H21" s="149" t="s">
        <v>11</v>
      </c>
      <c r="I21" s="150"/>
    </row>
    <row r="22" spans="1:11" s="1" customFormat="1" ht="12.75" x14ac:dyDescent="0.2">
      <c r="A22" s="128"/>
      <c r="B22" s="129"/>
      <c r="C22" s="111"/>
      <c r="D22" s="112"/>
      <c r="E22" s="112"/>
      <c r="F22" s="113"/>
      <c r="G22" s="130" t="s">
        <v>56</v>
      </c>
      <c r="H22" s="123"/>
      <c r="I22" s="131"/>
    </row>
    <row r="23" spans="1:11" ht="12.75" x14ac:dyDescent="0.2">
      <c r="A23" s="132"/>
      <c r="B23" s="45"/>
      <c r="C23" s="141"/>
      <c r="D23" s="126"/>
      <c r="E23" s="126"/>
      <c r="F23" s="142"/>
      <c r="G23" s="127" t="s">
        <v>57</v>
      </c>
      <c r="H23" s="104"/>
      <c r="I23" s="133"/>
      <c r="J23" s="9"/>
      <c r="K23" s="9"/>
    </row>
    <row r="24" spans="1:11" ht="12.75" x14ac:dyDescent="0.2">
      <c r="A24" s="134" t="s">
        <v>63</v>
      </c>
      <c r="B24" s="45"/>
      <c r="C24" s="143" t="s">
        <v>62</v>
      </c>
      <c r="D24" s="126"/>
      <c r="E24" s="126"/>
      <c r="F24" s="142"/>
      <c r="G24" s="127" t="s">
        <v>58</v>
      </c>
      <c r="H24" s="104"/>
      <c r="I24" s="133"/>
    </row>
    <row r="25" spans="1:11" ht="12.75" x14ac:dyDescent="0.2">
      <c r="A25" s="134" t="s">
        <v>64</v>
      </c>
      <c r="B25" s="45"/>
      <c r="C25" s="24"/>
      <c r="D25" s="126"/>
      <c r="E25" s="126"/>
      <c r="F25" s="142"/>
      <c r="G25" s="127" t="s">
        <v>59</v>
      </c>
      <c r="H25" s="104"/>
      <c r="I25" s="133"/>
    </row>
    <row r="26" spans="1:11" ht="12.75" x14ac:dyDescent="0.2">
      <c r="A26" s="103" t="s">
        <v>65</v>
      </c>
      <c r="B26" s="45"/>
      <c r="C26" s="141"/>
      <c r="D26" s="126"/>
      <c r="E26" s="126"/>
      <c r="F26" s="142"/>
      <c r="G26" s="127" t="s">
        <v>60</v>
      </c>
      <c r="H26" s="104"/>
      <c r="I26" s="133"/>
    </row>
    <row r="27" spans="1:11" ht="12.75" x14ac:dyDescent="0.2">
      <c r="A27" s="135"/>
      <c r="B27" s="136"/>
      <c r="C27" s="144"/>
      <c r="D27" s="137"/>
      <c r="E27" s="137"/>
      <c r="F27" s="145"/>
      <c r="G27" s="138" t="s">
        <v>61</v>
      </c>
      <c r="H27" s="139"/>
      <c r="I27" s="140"/>
    </row>
    <row r="28" spans="1:11" x14ac:dyDescent="0.2">
      <c r="A28" s="17"/>
      <c r="B28" s="17"/>
      <c r="C28" s="16"/>
      <c r="D28" s="16"/>
      <c r="E28" s="18"/>
      <c r="F28" s="18"/>
      <c r="G28" s="16"/>
      <c r="H28" s="16"/>
      <c r="I28" s="15"/>
    </row>
    <row r="29" spans="1:11" x14ac:dyDescent="0.2">
      <c r="C29" s="2"/>
      <c r="D29" s="13"/>
      <c r="E29" s="13"/>
      <c r="F29" s="13"/>
      <c r="G29" s="13"/>
      <c r="H29" s="13"/>
      <c r="I29" s="15"/>
    </row>
    <row r="30" spans="1:11" x14ac:dyDescent="0.2">
      <c r="A30" s="54" t="s">
        <v>34</v>
      </c>
      <c r="B30" s="55"/>
      <c r="C30" s="56"/>
      <c r="D30" s="56"/>
      <c r="E30" s="56"/>
      <c r="F30" s="56"/>
      <c r="G30" s="56"/>
      <c r="H30" s="56"/>
      <c r="I30" s="57"/>
    </row>
    <row r="31" spans="1:11" ht="45" x14ac:dyDescent="0.2">
      <c r="A31" s="19" t="s">
        <v>20</v>
      </c>
      <c r="B31" s="20" t="s">
        <v>14</v>
      </c>
      <c r="C31" s="21" t="s">
        <v>13</v>
      </c>
      <c r="D31" s="22" t="s">
        <v>1</v>
      </c>
      <c r="E31" s="23" t="s">
        <v>2</v>
      </c>
      <c r="F31" s="22" t="s">
        <v>28</v>
      </c>
      <c r="G31" s="23" t="s">
        <v>3</v>
      </c>
      <c r="H31" s="22" t="s">
        <v>29</v>
      </c>
      <c r="I31" s="22" t="s">
        <v>21</v>
      </c>
    </row>
    <row r="32" spans="1:11" x14ac:dyDescent="0.2">
      <c r="A32" s="86" t="s">
        <v>6</v>
      </c>
      <c r="B32" s="86" t="s">
        <v>55</v>
      </c>
      <c r="C32" s="92">
        <f>4.9*((D18/12)^0.9)*(($D$10/3)^0.45)*((365-D19)/365)</f>
        <v>11.187735254734147</v>
      </c>
      <c r="D32" s="25" t="s">
        <v>7</v>
      </c>
      <c r="E32" s="26" t="s">
        <v>4</v>
      </c>
      <c r="F32" s="32">
        <f>C32*D14*D12/2000</f>
        <v>11.222696927405192</v>
      </c>
      <c r="G32" s="93">
        <f>D17</f>
        <v>40</v>
      </c>
      <c r="H32" s="34">
        <f>IF(G32=0,F32,(F32*((100-G32)/100)))</f>
        <v>6.7336181564431152</v>
      </c>
      <c r="I32" s="34">
        <f>IF(G32=0,D16*D12*C32/2000,(D16*D12*C32*((100-G32)/100)/2000))</f>
        <v>2.0977003602626523</v>
      </c>
    </row>
    <row r="33" spans="1:9" x14ac:dyDescent="0.2">
      <c r="A33" s="24" t="s">
        <v>6</v>
      </c>
      <c r="B33" s="24" t="s">
        <v>16</v>
      </c>
      <c r="C33" s="85">
        <f>1.5*((D18/12)^0.9)*(($D$10/3)^0.45)*((365-D19)/365)</f>
        <v>3.4248169147145342</v>
      </c>
      <c r="D33" s="25" t="s">
        <v>7</v>
      </c>
      <c r="E33" s="26" t="s">
        <v>4</v>
      </c>
      <c r="F33" s="32">
        <f>C33*D14*D12/2000</f>
        <v>3.4355194675730174</v>
      </c>
      <c r="G33" s="94">
        <f>D17</f>
        <v>40</v>
      </c>
      <c r="H33" s="34">
        <f>IF(G33=0,F33,(F33*((100-G33)/100)))</f>
        <v>2.0613116805438105</v>
      </c>
      <c r="I33" s="34">
        <f>IF(G33=0,D16*D12*C33/2000,(D16*D12*C33*((100-G33)/100)/2000))</f>
        <v>0.64215317150897522</v>
      </c>
    </row>
    <row r="34" spans="1:9" x14ac:dyDescent="0.2">
      <c r="A34" s="27" t="s">
        <v>6</v>
      </c>
      <c r="B34" s="27" t="s">
        <v>15</v>
      </c>
      <c r="C34" s="31">
        <f>0.15*((D18/12)^0.9)*(($D$10/3)^0.45)*((365-D19)/365)</f>
        <v>0.34248169147145346</v>
      </c>
      <c r="D34" s="28" t="s">
        <v>7</v>
      </c>
      <c r="E34" s="29" t="s">
        <v>4</v>
      </c>
      <c r="F34" s="33">
        <f>C34*D14*D12/2000</f>
        <v>0.34355194675730177</v>
      </c>
      <c r="G34" s="95">
        <f>D17</f>
        <v>40</v>
      </c>
      <c r="H34" s="35">
        <f>IF(G34=0,F34,(F34*((100-G34)/100)))</f>
        <v>0.20613116805438106</v>
      </c>
      <c r="I34" s="50">
        <f>IF(G34=0,D16*D12*C34/2000,(D16*D12*C34*((100-G34)/100)/2000))</f>
        <v>6.4215317150897525E-2</v>
      </c>
    </row>
    <row r="35" spans="1:9" x14ac:dyDescent="0.2">
      <c r="A35" s="30"/>
      <c r="B35" s="30"/>
      <c r="C35" s="26"/>
      <c r="D35" s="26"/>
      <c r="E35" s="26"/>
      <c r="F35" s="68"/>
      <c r="G35" s="16"/>
      <c r="H35" s="69"/>
      <c r="I35" s="69"/>
    </row>
    <row r="36" spans="1:9" x14ac:dyDescent="0.2">
      <c r="A36" s="30"/>
      <c r="B36" s="30"/>
      <c r="C36" s="26"/>
      <c r="D36" s="26"/>
      <c r="E36" s="26"/>
      <c r="F36" s="26"/>
      <c r="G36" s="26"/>
      <c r="H36" s="26"/>
    </row>
    <row r="37" spans="1:9" hidden="1" x14ac:dyDescent="0.2">
      <c r="A37" s="58" t="s">
        <v>33</v>
      </c>
      <c r="B37" s="59"/>
      <c r="C37" s="60"/>
      <c r="D37" s="61"/>
      <c r="E37" s="2"/>
      <c r="F37" s="2"/>
      <c r="G37" s="2"/>
      <c r="H37" s="2"/>
    </row>
    <row r="38" spans="1:9" ht="45" hidden="1" x14ac:dyDescent="0.2">
      <c r="A38" s="19" t="s">
        <v>20</v>
      </c>
      <c r="B38" s="20" t="s">
        <v>14</v>
      </c>
      <c r="C38" s="84" t="s">
        <v>32</v>
      </c>
      <c r="D38" s="84" t="s">
        <v>31</v>
      </c>
      <c r="E38" s="2"/>
      <c r="F38" s="2"/>
      <c r="G38" s="2"/>
      <c r="H38" s="2"/>
    </row>
    <row r="39" spans="1:9" hidden="1" x14ac:dyDescent="0.2">
      <c r="A39" s="86" t="s">
        <v>6</v>
      </c>
      <c r="B39" s="86" t="s">
        <v>55</v>
      </c>
      <c r="C39" s="91">
        <f>F32*2000/8760</f>
        <v>2.5622595724669388</v>
      </c>
      <c r="D39" s="72">
        <f>H32*2000/8760</f>
        <v>1.5373557434801632</v>
      </c>
      <c r="E39" s="2"/>
      <c r="F39" s="2"/>
      <c r="G39" s="2"/>
      <c r="H39" s="2"/>
    </row>
    <row r="40" spans="1:9" hidden="1" x14ac:dyDescent="0.2">
      <c r="A40" s="24" t="s">
        <v>6</v>
      </c>
      <c r="B40" s="24" t="s">
        <v>16</v>
      </c>
      <c r="C40" s="89">
        <f>F33*2000/8760</f>
        <v>0.78436517524498106</v>
      </c>
      <c r="D40" s="34">
        <f>H33*2000/8760</f>
        <v>0.47061910514698868</v>
      </c>
      <c r="E40" s="2"/>
      <c r="F40" s="2"/>
      <c r="G40" s="2"/>
      <c r="H40" s="2"/>
    </row>
    <row r="41" spans="1:9" hidden="1" x14ac:dyDescent="0.2">
      <c r="A41" s="27" t="s">
        <v>6</v>
      </c>
      <c r="B41" s="27" t="s">
        <v>15</v>
      </c>
      <c r="C41" s="90">
        <f>F34*2000/8760</f>
        <v>7.8436517524498123E-2</v>
      </c>
      <c r="D41" s="35">
        <f>H34*2000/8760</f>
        <v>4.7061910514698872E-2</v>
      </c>
      <c r="E41" s="2"/>
      <c r="F41" s="2"/>
      <c r="G41" s="2"/>
      <c r="H41" s="2"/>
    </row>
    <row r="42" spans="1:9" x14ac:dyDescent="0.2">
      <c r="A42" s="30"/>
      <c r="B42" s="30"/>
      <c r="C42" s="2"/>
      <c r="E42" s="2"/>
      <c r="F42" s="2"/>
      <c r="G42" s="2"/>
      <c r="H42" s="2"/>
    </row>
    <row r="43" spans="1:9" x14ac:dyDescent="0.2">
      <c r="C43" s="2"/>
      <c r="E43" s="2"/>
      <c r="F43" s="2"/>
      <c r="G43" s="2"/>
      <c r="H43" s="2"/>
    </row>
    <row r="44" spans="1:9" x14ac:dyDescent="0.2">
      <c r="C44" s="2"/>
      <c r="E44" s="2"/>
      <c r="F44" s="2"/>
      <c r="G44" s="2"/>
      <c r="H44" s="2"/>
    </row>
    <row r="45" spans="1:9" x14ac:dyDescent="0.2">
      <c r="C45" s="2"/>
      <c r="E45" s="2"/>
      <c r="F45" s="2"/>
      <c r="G45" s="2"/>
      <c r="H45" s="2"/>
    </row>
    <row r="46" spans="1:9" x14ac:dyDescent="0.2">
      <c r="C46" s="2"/>
      <c r="E46" s="2"/>
      <c r="F46" s="2"/>
      <c r="G46" s="2"/>
      <c r="H46" s="2"/>
    </row>
    <row r="47" spans="1:9" x14ac:dyDescent="0.2">
      <c r="C47" s="2"/>
      <c r="E47" s="2"/>
      <c r="F47" s="2"/>
      <c r="G47" s="2"/>
      <c r="H47" s="2"/>
    </row>
    <row r="48" spans="1:9" x14ac:dyDescent="0.2">
      <c r="C48" s="2"/>
      <c r="E48" s="2"/>
      <c r="F48" s="2"/>
      <c r="G48" s="2"/>
      <c r="H48" s="2"/>
    </row>
    <row r="49" spans="3:8" x14ac:dyDescent="0.2">
      <c r="C49" s="2"/>
      <c r="E49" s="2"/>
      <c r="F49" s="2"/>
      <c r="G49" s="2"/>
      <c r="H49" s="2"/>
    </row>
    <row r="50" spans="3:8" x14ac:dyDescent="0.2">
      <c r="C50" s="2"/>
      <c r="E50" s="2"/>
      <c r="F50" s="2"/>
      <c r="G50" s="2"/>
      <c r="H50" s="2"/>
    </row>
    <row r="51" spans="3:8" x14ac:dyDescent="0.2">
      <c r="C51" s="2"/>
      <c r="E51" s="2"/>
      <c r="F51" s="2"/>
      <c r="G51" s="2"/>
      <c r="H51" s="2"/>
    </row>
    <row r="52" spans="3:8" x14ac:dyDescent="0.2">
      <c r="C52" s="2"/>
      <c r="E52" s="2"/>
      <c r="F52" s="2"/>
      <c r="G52" s="2"/>
      <c r="H52" s="2"/>
    </row>
    <row r="53" spans="3:8" x14ac:dyDescent="0.2">
      <c r="C53" s="2"/>
      <c r="E53" s="2"/>
      <c r="F53" s="2"/>
      <c r="G53" s="2"/>
      <c r="H53" s="2"/>
    </row>
  </sheetData>
  <sheetProtection sheet="1" objects="1" scenarios="1"/>
  <phoneticPr fontId="2" type="noConversion"/>
  <hyperlinks>
    <hyperlink ref="E19" location="Sheet1!A1" display="See Map"/>
  </hyperlinks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"/>
  <sheetViews>
    <sheetView zoomScaleNormal="100" workbookViewId="0"/>
  </sheetViews>
  <sheetFormatPr defaultRowHeight="11.25" customHeight="1" x14ac:dyDescent="0.2"/>
  <cols>
    <col min="1" max="1" width="13.5703125" style="37" customWidth="1"/>
    <col min="2" max="2" width="12" style="37" customWidth="1"/>
    <col min="3" max="3" width="14.7109375" style="36" customWidth="1"/>
    <col min="4" max="4" width="11.85546875" style="36" customWidth="1"/>
    <col min="5" max="5" width="13.7109375" style="36" customWidth="1"/>
    <col min="6" max="6" width="21.7109375" style="36" customWidth="1"/>
    <col min="7" max="7" width="12.28515625" style="36" customWidth="1"/>
    <col min="8" max="8" width="18.42578125" style="36" customWidth="1"/>
    <col min="9" max="9" width="14.85546875" style="37" customWidth="1"/>
    <col min="10" max="16384" width="9.140625" style="37"/>
  </cols>
  <sheetData>
    <row r="1" spans="1:9" ht="11.25" customHeight="1" x14ac:dyDescent="0.2">
      <c r="A1" s="102" t="s">
        <v>9</v>
      </c>
      <c r="B1" s="102"/>
      <c r="C1" s="102"/>
      <c r="D1" s="102"/>
      <c r="E1" s="102"/>
      <c r="F1" s="102"/>
      <c r="G1" s="102"/>
    </row>
    <row r="2" spans="1:9" ht="11.25" customHeight="1" x14ac:dyDescent="0.2">
      <c r="A2" s="176" t="s">
        <v>10</v>
      </c>
      <c r="B2" s="176"/>
      <c r="C2" s="176"/>
      <c r="D2" s="176"/>
      <c r="E2" s="176"/>
      <c r="F2" s="176"/>
      <c r="G2" s="176"/>
    </row>
    <row r="3" spans="1:9" s="40" customFormat="1" ht="11.25" customHeight="1" x14ac:dyDescent="0.2">
      <c r="A3" s="82" t="s">
        <v>66</v>
      </c>
      <c r="B3" s="78"/>
      <c r="C3" s="78"/>
      <c r="D3" s="78"/>
      <c r="E3" s="78"/>
      <c r="F3" s="78"/>
      <c r="G3" s="78"/>
      <c r="H3" s="44"/>
    </row>
    <row r="4" spans="1:9" x14ac:dyDescent="0.2">
      <c r="A4" s="38"/>
      <c r="B4" s="38"/>
    </row>
    <row r="5" spans="1:9" ht="11.25" customHeight="1" x14ac:dyDescent="0.2">
      <c r="B5" s="106"/>
      <c r="C5" s="106" t="s">
        <v>0</v>
      </c>
      <c r="D5" s="8"/>
    </row>
    <row r="6" spans="1:9" x14ac:dyDescent="0.2">
      <c r="A6" s="107"/>
      <c r="B6" s="107"/>
      <c r="C6" s="107"/>
    </row>
    <row r="7" spans="1:9" ht="11.25" customHeight="1" x14ac:dyDescent="0.2">
      <c r="B7" s="107"/>
      <c r="C7" s="108" t="s">
        <v>38</v>
      </c>
      <c r="D7" s="8"/>
      <c r="E7" s="125" t="s">
        <v>47</v>
      </c>
      <c r="F7" s="124"/>
      <c r="G7" s="124"/>
      <c r="H7" s="124"/>
      <c r="I7" s="124"/>
    </row>
    <row r="8" spans="1:9" ht="11.25" customHeight="1" x14ac:dyDescent="0.2">
      <c r="B8" s="107"/>
      <c r="C8" s="108" t="s">
        <v>39</v>
      </c>
      <c r="D8" s="39"/>
      <c r="E8" s="125" t="s">
        <v>48</v>
      </c>
      <c r="F8" s="124"/>
      <c r="G8" s="124"/>
      <c r="H8" s="124"/>
      <c r="I8" s="124"/>
    </row>
    <row r="9" spans="1:9" ht="11.25" customHeight="1" x14ac:dyDescent="0.2">
      <c r="B9" s="12"/>
      <c r="C9" s="152" t="s">
        <v>40</v>
      </c>
      <c r="D9" s="62"/>
      <c r="E9" s="125" t="s">
        <v>78</v>
      </c>
      <c r="F9" s="151"/>
      <c r="G9" s="151"/>
      <c r="H9" s="151"/>
      <c r="I9" s="151"/>
    </row>
    <row r="10" spans="1:9" ht="11.25" customHeight="1" x14ac:dyDescent="0.2">
      <c r="B10" s="12"/>
      <c r="C10" s="152" t="s">
        <v>52</v>
      </c>
      <c r="D10" s="73">
        <f>D7*(D9)+D8*(1-(D9))</f>
        <v>0</v>
      </c>
      <c r="E10" s="125" t="s">
        <v>36</v>
      </c>
      <c r="F10" s="151"/>
      <c r="G10" s="151"/>
      <c r="H10" s="151"/>
      <c r="I10" s="151"/>
    </row>
    <row r="11" spans="1:9" ht="11.25" customHeight="1" x14ac:dyDescent="0.2">
      <c r="B11" s="12"/>
      <c r="C11" s="152" t="s">
        <v>41</v>
      </c>
      <c r="D11" s="70">
        <f>D8-D7</f>
        <v>0</v>
      </c>
      <c r="E11" s="125" t="s">
        <v>37</v>
      </c>
      <c r="F11" s="151"/>
      <c r="G11" s="151"/>
      <c r="H11" s="151"/>
      <c r="I11" s="151"/>
    </row>
    <row r="12" spans="1:9" ht="11.25" customHeight="1" x14ac:dyDescent="0.2">
      <c r="B12" s="107"/>
      <c r="C12" s="108" t="s">
        <v>5</v>
      </c>
      <c r="D12" s="39"/>
      <c r="E12" s="118" t="s">
        <v>50</v>
      </c>
      <c r="F12" s="124"/>
      <c r="G12" s="124"/>
      <c r="H12" s="124"/>
      <c r="I12" s="124"/>
    </row>
    <row r="13" spans="1:9" ht="12.75" customHeight="1" x14ac:dyDescent="0.2">
      <c r="B13" s="118"/>
      <c r="C13" s="105" t="s">
        <v>26</v>
      </c>
      <c r="D13" s="49"/>
      <c r="E13" s="118" t="s">
        <v>30</v>
      </c>
      <c r="F13" s="118"/>
      <c r="G13" s="118"/>
      <c r="H13" s="118"/>
      <c r="I13" s="118"/>
    </row>
    <row r="14" spans="1:9" ht="11.25" customHeight="1" x14ac:dyDescent="0.2">
      <c r="B14" s="118"/>
      <c r="C14" s="105" t="s">
        <v>79</v>
      </c>
      <c r="D14" s="74" t="e">
        <f>D13/D11</f>
        <v>#DIV/0!</v>
      </c>
      <c r="E14" s="116" t="s">
        <v>53</v>
      </c>
      <c r="F14" s="117"/>
      <c r="G14" s="117"/>
      <c r="H14" s="117"/>
      <c r="I14" s="117"/>
    </row>
    <row r="15" spans="1:9" ht="12.75" customHeight="1" x14ac:dyDescent="0.2">
      <c r="B15" s="118"/>
      <c r="C15" s="105" t="s">
        <v>27</v>
      </c>
      <c r="D15" s="49"/>
      <c r="E15" s="116" t="s">
        <v>49</v>
      </c>
      <c r="F15" s="117"/>
      <c r="G15" s="117"/>
      <c r="H15" s="117"/>
      <c r="I15" s="117"/>
    </row>
    <row r="16" spans="1:9" ht="12.75" customHeight="1" x14ac:dyDescent="0.2">
      <c r="B16" s="118"/>
      <c r="C16" s="105" t="s">
        <v>80</v>
      </c>
      <c r="D16" s="74" t="e">
        <f>D15/D11</f>
        <v>#DIV/0!</v>
      </c>
      <c r="E16" s="116" t="s">
        <v>54</v>
      </c>
      <c r="F16" s="117"/>
      <c r="G16" s="117"/>
      <c r="H16" s="117"/>
      <c r="I16" s="117"/>
    </row>
    <row r="17" spans="1:9" ht="14.25" customHeight="1" x14ac:dyDescent="0.2">
      <c r="B17" s="107"/>
      <c r="C17" s="108" t="s">
        <v>42</v>
      </c>
      <c r="D17" s="119"/>
      <c r="E17" s="125" t="s">
        <v>45</v>
      </c>
      <c r="F17" s="151"/>
      <c r="G17" s="151"/>
      <c r="H17" s="151"/>
      <c r="I17" s="151"/>
    </row>
    <row r="18" spans="1:9" ht="12.75" customHeight="1" x14ac:dyDescent="0.2">
      <c r="B18" s="114"/>
      <c r="C18" s="17" t="s">
        <v>25</v>
      </c>
      <c r="D18" s="6"/>
      <c r="E18" s="194" t="s">
        <v>85</v>
      </c>
      <c r="F18" s="114" t="s">
        <v>86</v>
      </c>
      <c r="G18" s="114"/>
      <c r="H18" s="114"/>
      <c r="I18" s="114"/>
    </row>
    <row r="19" spans="1:9" s="40" customFormat="1" ht="12.75" customHeight="1" x14ac:dyDescent="0.2">
      <c r="A19" s="13"/>
      <c r="B19" s="13"/>
      <c r="C19" s="13"/>
      <c r="D19" s="16"/>
      <c r="E19" s="14"/>
      <c r="F19" s="14"/>
      <c r="G19" s="14"/>
      <c r="H19" s="14"/>
      <c r="I19" s="14"/>
    </row>
    <row r="20" spans="1:9" ht="13.5" customHeight="1" thickBot="1" x14ac:dyDescent="0.25">
      <c r="A20" s="7"/>
      <c r="B20" s="7"/>
      <c r="C20" s="41"/>
      <c r="D20" s="44"/>
      <c r="E20" s="42"/>
      <c r="F20" s="42"/>
      <c r="G20" s="41"/>
      <c r="H20" s="41"/>
    </row>
    <row r="21" spans="1:9" s="43" customFormat="1" ht="12.75" customHeight="1" x14ac:dyDescent="0.2">
      <c r="A21" s="189" t="s">
        <v>17</v>
      </c>
      <c r="B21" s="190"/>
      <c r="C21" s="185"/>
      <c r="D21" s="186"/>
      <c r="E21" s="186" t="s">
        <v>12</v>
      </c>
      <c r="F21" s="188"/>
      <c r="G21" s="185"/>
      <c r="H21" s="115" t="s">
        <v>11</v>
      </c>
      <c r="I21" s="187"/>
    </row>
    <row r="22" spans="1:9" s="107" customFormat="1" ht="12.75" x14ac:dyDescent="0.2">
      <c r="A22" s="128"/>
      <c r="B22" s="129"/>
      <c r="C22" s="120"/>
      <c r="D22" s="121"/>
      <c r="E22" s="121"/>
      <c r="F22" s="122"/>
      <c r="G22" s="130" t="s">
        <v>67</v>
      </c>
      <c r="H22" s="123"/>
      <c r="I22" s="131"/>
    </row>
    <row r="23" spans="1:9" s="107" customFormat="1" ht="13.5" customHeight="1" x14ac:dyDescent="0.2">
      <c r="A23" s="134" t="s">
        <v>72</v>
      </c>
      <c r="B23" s="45"/>
      <c r="C23" s="161"/>
      <c r="D23" s="153"/>
      <c r="E23" s="153"/>
      <c r="F23" s="162"/>
      <c r="G23" s="127" t="s">
        <v>68</v>
      </c>
      <c r="H23" s="104"/>
      <c r="I23" s="133"/>
    </row>
    <row r="24" spans="1:9" s="107" customFormat="1" ht="12.75" customHeight="1" x14ac:dyDescent="0.2">
      <c r="A24" s="125" t="s">
        <v>81</v>
      </c>
      <c r="B24" s="45"/>
      <c r="C24" s="163" t="s">
        <v>73</v>
      </c>
      <c r="D24" s="153"/>
      <c r="E24" s="153"/>
      <c r="F24" s="162"/>
      <c r="G24" s="127" t="s">
        <v>83</v>
      </c>
      <c r="H24" s="104"/>
      <c r="I24" s="133"/>
    </row>
    <row r="25" spans="1:9" s="107" customFormat="1" ht="12.75" x14ac:dyDescent="0.2">
      <c r="A25" s="103" t="s">
        <v>82</v>
      </c>
      <c r="B25" s="45"/>
      <c r="C25" s="161"/>
      <c r="D25" s="153"/>
      <c r="E25" s="153"/>
      <c r="F25" s="162"/>
      <c r="G25" s="151" t="s">
        <v>69</v>
      </c>
      <c r="H25" s="104"/>
      <c r="I25" s="133"/>
    </row>
    <row r="26" spans="1:9" s="107" customFormat="1" ht="12.75" x14ac:dyDescent="0.2">
      <c r="A26" s="132"/>
      <c r="B26" s="45"/>
      <c r="C26" s="161"/>
      <c r="D26" s="153"/>
      <c r="E26" s="153"/>
      <c r="F26" s="162"/>
      <c r="G26" s="154" t="s">
        <v>71</v>
      </c>
      <c r="H26" s="104"/>
      <c r="I26" s="133"/>
    </row>
    <row r="27" spans="1:9" ht="12.75" customHeight="1" x14ac:dyDescent="0.2">
      <c r="A27" s="155"/>
      <c r="B27" s="156"/>
      <c r="C27" s="164"/>
      <c r="D27" s="136"/>
      <c r="E27" s="158"/>
      <c r="F27" s="165"/>
      <c r="G27" s="159" t="s">
        <v>70</v>
      </c>
      <c r="H27" s="157"/>
      <c r="I27" s="160"/>
    </row>
    <row r="28" spans="1:9" ht="12.75" customHeight="1" x14ac:dyDescent="0.2">
      <c r="E28" s="44"/>
      <c r="F28" s="44"/>
      <c r="G28" s="37"/>
      <c r="H28" s="44"/>
    </row>
    <row r="29" spans="1:9" ht="12.75" customHeight="1" x14ac:dyDescent="0.2">
      <c r="A29" s="182"/>
      <c r="B29" s="183"/>
      <c r="C29" s="183"/>
      <c r="D29" s="183" t="s">
        <v>22</v>
      </c>
      <c r="E29" s="183"/>
      <c r="F29" s="183"/>
      <c r="G29" s="184"/>
      <c r="H29" s="37"/>
    </row>
    <row r="30" spans="1:9" s="52" customFormat="1" ht="33.75" x14ac:dyDescent="0.2">
      <c r="A30" s="177" t="s">
        <v>20</v>
      </c>
      <c r="B30" s="178" t="s">
        <v>14</v>
      </c>
      <c r="C30" s="179" t="s">
        <v>13</v>
      </c>
      <c r="D30" s="180" t="s">
        <v>1</v>
      </c>
      <c r="E30" s="181" t="s">
        <v>2</v>
      </c>
      <c r="F30" s="179" t="s">
        <v>43</v>
      </c>
      <c r="G30" s="179" t="s">
        <v>21</v>
      </c>
    </row>
    <row r="31" spans="1:9" s="97" customFormat="1" ht="12.75" customHeight="1" x14ac:dyDescent="0.2">
      <c r="A31" s="96" t="s">
        <v>6</v>
      </c>
      <c r="B31" s="96" t="s">
        <v>55</v>
      </c>
      <c r="C31" s="99">
        <f>(0.011*(D17^0.91)*($D$10^1.02))*(1-(D18/1460))</f>
        <v>0</v>
      </c>
      <c r="D31" s="87" t="s">
        <v>7</v>
      </c>
      <c r="E31" s="87" t="s">
        <v>4</v>
      </c>
      <c r="F31" s="101" t="e">
        <f>C31*D14*D12/2000</f>
        <v>#DIV/0!</v>
      </c>
      <c r="G31" s="101" t="e">
        <f>(($D$16*$D$12*C31)/2000)</f>
        <v>#DIV/0!</v>
      </c>
    </row>
    <row r="32" spans="1:9" ht="12.75" customHeight="1" x14ac:dyDescent="0.2">
      <c r="A32" s="98" t="s">
        <v>6</v>
      </c>
      <c r="B32" s="98" t="s">
        <v>16</v>
      </c>
      <c r="C32" s="99">
        <f>(0.0022*(D17^0.91)*($D$10^1.02))*(1-(D18/1460))</f>
        <v>0</v>
      </c>
      <c r="D32" s="100" t="s">
        <v>7</v>
      </c>
      <c r="E32" s="100" t="s">
        <v>4</v>
      </c>
      <c r="F32" s="101" t="e">
        <f>C32*D14*D12/2000</f>
        <v>#DIV/0!</v>
      </c>
      <c r="G32" s="101" t="e">
        <f>(($D$16*$D$12*C32)/2000)</f>
        <v>#DIV/0!</v>
      </c>
      <c r="H32" s="37"/>
    </row>
    <row r="33" spans="1:8" ht="12.75" customHeight="1" x14ac:dyDescent="0.2">
      <c r="A33" s="46" t="s">
        <v>6</v>
      </c>
      <c r="B33" s="46" t="s">
        <v>15</v>
      </c>
      <c r="C33" s="80">
        <f>(0.00054*(D17^0.91)*($D$10^1.02))*(1-(D18/1460))</f>
        <v>0</v>
      </c>
      <c r="D33" s="47" t="s">
        <v>7</v>
      </c>
      <c r="E33" s="47" t="s">
        <v>4</v>
      </c>
      <c r="F33" s="48" t="e">
        <f>C33*D14*D12/2000</f>
        <v>#DIV/0!</v>
      </c>
      <c r="G33" s="48" t="e">
        <f>((D16*D12*C33)/2000)</f>
        <v>#DIV/0!</v>
      </c>
      <c r="H33" s="37"/>
    </row>
    <row r="34" spans="1:8" ht="12.75" customHeight="1" x14ac:dyDescent="0.2">
      <c r="A34" s="12"/>
      <c r="B34" s="12"/>
      <c r="C34" s="45"/>
      <c r="D34" s="45"/>
      <c r="E34" s="45"/>
      <c r="F34" s="45"/>
      <c r="G34" s="45"/>
      <c r="H34" s="45"/>
    </row>
    <row r="35" spans="1:8" ht="12.75" customHeight="1" x14ac:dyDescent="0.2"/>
    <row r="36" spans="1:8" ht="12.75" hidden="1" customHeight="1" x14ac:dyDescent="0.2">
      <c r="A36" s="170" t="s">
        <v>74</v>
      </c>
      <c r="B36" s="171"/>
      <c r="C36" s="172"/>
    </row>
    <row r="37" spans="1:8" ht="12.75" hidden="1" customHeight="1" x14ac:dyDescent="0.2">
      <c r="A37" s="173" t="s">
        <v>75</v>
      </c>
      <c r="B37" s="174"/>
      <c r="C37" s="175"/>
      <c r="H37" s="37"/>
    </row>
    <row r="38" spans="1:8" ht="33.75" hidden="1" x14ac:dyDescent="0.2">
      <c r="A38" s="19" t="s">
        <v>20</v>
      </c>
      <c r="B38" s="20" t="s">
        <v>14</v>
      </c>
      <c r="C38" s="84" t="s">
        <v>44</v>
      </c>
      <c r="H38" s="37"/>
    </row>
    <row r="39" spans="1:8" hidden="1" x14ac:dyDescent="0.2">
      <c r="A39" s="86" t="s">
        <v>6</v>
      </c>
      <c r="B39" s="86" t="s">
        <v>55</v>
      </c>
      <c r="C39" s="75" t="e">
        <f>F31*2000/8760</f>
        <v>#DIV/0!</v>
      </c>
      <c r="H39" s="37"/>
    </row>
    <row r="40" spans="1:8" ht="12.75" hidden="1" customHeight="1" x14ac:dyDescent="0.2">
      <c r="A40" s="24" t="s">
        <v>6</v>
      </c>
      <c r="B40" s="24" t="s">
        <v>16</v>
      </c>
      <c r="C40" s="32" t="e">
        <f>F32*2000/8760</f>
        <v>#DIV/0!</v>
      </c>
      <c r="H40" s="37"/>
    </row>
    <row r="41" spans="1:8" ht="12.75" hidden="1" customHeight="1" x14ac:dyDescent="0.2">
      <c r="A41" s="27" t="s">
        <v>6</v>
      </c>
      <c r="B41" s="27" t="s">
        <v>15</v>
      </c>
      <c r="C41" s="33" t="e">
        <f>F33*2000/8760</f>
        <v>#DIV/0!</v>
      </c>
      <c r="H41" s="37"/>
    </row>
  </sheetData>
  <sheetProtection sheet="1" objects="1" scenarios="1"/>
  <phoneticPr fontId="2" type="noConversion"/>
  <hyperlinks>
    <hyperlink ref="E18" location="Sheet1!A1" display="See Map"/>
  </hyperlinks>
  <pageMargins left="0.25" right="0.25" top="1" bottom="1" header="0.5" footer="0.5"/>
  <pageSetup scale="91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2"/>
  <sheetViews>
    <sheetView workbookViewId="0"/>
  </sheetViews>
  <sheetFormatPr defaultRowHeight="11.25" x14ac:dyDescent="0.2"/>
  <cols>
    <col min="1" max="1" width="13.5703125" style="37" customWidth="1"/>
    <col min="2" max="2" width="12" style="37" customWidth="1"/>
    <col min="3" max="3" width="14.7109375" style="36" customWidth="1"/>
    <col min="4" max="4" width="11.85546875" style="36" customWidth="1"/>
    <col min="5" max="5" width="13.7109375" style="36" customWidth="1"/>
    <col min="6" max="6" width="21.7109375" style="36" customWidth="1"/>
    <col min="7" max="7" width="12.28515625" style="36" customWidth="1"/>
    <col min="8" max="8" width="18.42578125" style="36" customWidth="1"/>
    <col min="9" max="9" width="14.85546875" style="37" customWidth="1"/>
    <col min="10" max="16384" width="9.140625" style="37"/>
  </cols>
  <sheetData>
    <row r="1" spans="1:9" ht="11.25" customHeight="1" x14ac:dyDescent="0.2">
      <c r="A1" s="102" t="s">
        <v>9</v>
      </c>
      <c r="B1" s="43"/>
      <c r="C1" s="43"/>
      <c r="D1" s="43"/>
      <c r="E1" s="43"/>
      <c r="F1" s="43"/>
      <c r="G1" s="43"/>
    </row>
    <row r="2" spans="1:9" ht="11.25" customHeight="1" x14ac:dyDescent="0.2">
      <c r="A2" s="176" t="s">
        <v>10</v>
      </c>
      <c r="B2" s="176"/>
      <c r="C2" s="176"/>
      <c r="D2" s="176"/>
      <c r="E2" s="176"/>
      <c r="F2" s="176"/>
      <c r="G2" s="176"/>
    </row>
    <row r="3" spans="1:9" s="40" customFormat="1" ht="11.25" customHeight="1" x14ac:dyDescent="0.2">
      <c r="A3" s="82" t="s">
        <v>66</v>
      </c>
      <c r="B3" s="78"/>
      <c r="C3" s="78"/>
      <c r="D3" s="78"/>
      <c r="E3" s="78"/>
      <c r="F3" s="78"/>
      <c r="G3" s="78"/>
      <c r="H3" s="44"/>
    </row>
    <row r="4" spans="1:9" x14ac:dyDescent="0.2">
      <c r="A4" s="38"/>
      <c r="B4" s="38"/>
    </row>
    <row r="5" spans="1:9" ht="11.25" customHeight="1" x14ac:dyDescent="0.2">
      <c r="B5" s="107"/>
      <c r="C5" s="106" t="s">
        <v>0</v>
      </c>
      <c r="D5" s="8">
        <v>2018</v>
      </c>
    </row>
    <row r="6" spans="1:9" x14ac:dyDescent="0.2">
      <c r="A6" s="107"/>
      <c r="B6" s="107"/>
      <c r="C6" s="107"/>
    </row>
    <row r="7" spans="1:9" ht="11.25" customHeight="1" x14ac:dyDescent="0.2">
      <c r="B7" s="107"/>
      <c r="C7" s="108" t="s">
        <v>38</v>
      </c>
      <c r="D7" s="8">
        <v>40</v>
      </c>
      <c r="E7" s="125" t="s">
        <v>47</v>
      </c>
      <c r="F7" s="124"/>
      <c r="G7" s="124"/>
      <c r="H7" s="124"/>
      <c r="I7" s="124"/>
    </row>
    <row r="8" spans="1:9" ht="11.25" customHeight="1" x14ac:dyDescent="0.2">
      <c r="A8" s="107"/>
      <c r="B8" s="107"/>
      <c r="C8" s="109" t="s">
        <v>39</v>
      </c>
      <c r="D8" s="39">
        <v>200</v>
      </c>
      <c r="E8" s="125" t="s">
        <v>48</v>
      </c>
      <c r="F8" s="124"/>
      <c r="G8" s="124"/>
      <c r="H8" s="124"/>
      <c r="I8" s="124"/>
    </row>
    <row r="9" spans="1:9" ht="11.25" customHeight="1" x14ac:dyDescent="0.2">
      <c r="B9" s="12"/>
      <c r="C9" s="152" t="s">
        <v>40</v>
      </c>
      <c r="D9" s="62">
        <v>0.5</v>
      </c>
      <c r="E9" s="125" t="s">
        <v>78</v>
      </c>
      <c r="F9" s="151"/>
      <c r="G9" s="151"/>
      <c r="H9" s="151"/>
      <c r="I9" s="151"/>
    </row>
    <row r="10" spans="1:9" ht="11.25" customHeight="1" x14ac:dyDescent="0.2">
      <c r="B10" s="12"/>
      <c r="C10" s="152" t="s">
        <v>52</v>
      </c>
      <c r="D10" s="73">
        <f>D7*(D9)+D8*(1-(D9))</f>
        <v>120</v>
      </c>
      <c r="E10" s="125" t="s">
        <v>36</v>
      </c>
      <c r="F10" s="151"/>
      <c r="G10" s="151"/>
      <c r="H10" s="151"/>
      <c r="I10" s="151"/>
    </row>
    <row r="11" spans="1:9" ht="11.25" customHeight="1" x14ac:dyDescent="0.2">
      <c r="B11" s="12"/>
      <c r="C11" s="152" t="s">
        <v>41</v>
      </c>
      <c r="D11" s="70">
        <f>D8-D7</f>
        <v>160</v>
      </c>
      <c r="E11" s="125" t="s">
        <v>37</v>
      </c>
      <c r="F11" s="151"/>
      <c r="G11" s="151"/>
      <c r="H11" s="151"/>
      <c r="I11" s="151"/>
    </row>
    <row r="12" spans="1:9" ht="11.25" customHeight="1" x14ac:dyDescent="0.2">
      <c r="B12" s="107"/>
      <c r="C12" s="108" t="s">
        <v>5</v>
      </c>
      <c r="D12" s="39">
        <v>2</v>
      </c>
      <c r="E12" s="118" t="s">
        <v>50</v>
      </c>
      <c r="F12" s="124"/>
      <c r="G12" s="124"/>
      <c r="H12" s="124"/>
      <c r="I12" s="124"/>
    </row>
    <row r="13" spans="1:9" ht="12.75" customHeight="1" x14ac:dyDescent="0.2">
      <c r="B13" s="118"/>
      <c r="C13" s="105" t="s">
        <v>26</v>
      </c>
      <c r="D13" s="49">
        <v>642000</v>
      </c>
      <c r="E13" s="118" t="s">
        <v>30</v>
      </c>
      <c r="F13" s="118"/>
      <c r="G13" s="118"/>
      <c r="H13" s="118"/>
      <c r="I13" s="118"/>
    </row>
    <row r="14" spans="1:9" ht="11.25" customHeight="1" x14ac:dyDescent="0.2">
      <c r="B14" s="118"/>
      <c r="C14" s="105" t="s">
        <v>84</v>
      </c>
      <c r="D14" s="74">
        <f>D13/D11</f>
        <v>4012.5</v>
      </c>
      <c r="E14" s="116" t="s">
        <v>53</v>
      </c>
      <c r="F14" s="117"/>
      <c r="G14" s="117"/>
      <c r="H14" s="117"/>
      <c r="I14" s="117"/>
    </row>
    <row r="15" spans="1:9" ht="12.75" customHeight="1" x14ac:dyDescent="0.2">
      <c r="B15" s="118"/>
      <c r="C15" s="105" t="s">
        <v>27</v>
      </c>
      <c r="D15" s="49">
        <v>200000</v>
      </c>
      <c r="E15" s="116" t="s">
        <v>49</v>
      </c>
      <c r="F15" s="117"/>
      <c r="G15" s="117"/>
      <c r="H15" s="117"/>
      <c r="I15" s="117"/>
    </row>
    <row r="16" spans="1:9" ht="12.75" customHeight="1" x14ac:dyDescent="0.2">
      <c r="B16" s="118"/>
      <c r="C16" s="105" t="s">
        <v>80</v>
      </c>
      <c r="D16" s="74">
        <f>D15/D11</f>
        <v>1250</v>
      </c>
      <c r="E16" s="116" t="s">
        <v>54</v>
      </c>
      <c r="F16" s="117"/>
      <c r="G16" s="117"/>
      <c r="H16" s="117"/>
      <c r="I16" s="117"/>
    </row>
    <row r="17" spans="1:11" ht="16.5" customHeight="1" x14ac:dyDescent="0.2">
      <c r="B17" s="107"/>
      <c r="C17" s="108" t="s">
        <v>42</v>
      </c>
      <c r="D17" s="119">
        <v>10</v>
      </c>
      <c r="E17" s="134" t="s">
        <v>45</v>
      </c>
      <c r="F17" s="151"/>
      <c r="G17" s="151"/>
      <c r="H17" s="151"/>
      <c r="I17" s="151"/>
    </row>
    <row r="18" spans="1:11" ht="12.75" customHeight="1" x14ac:dyDescent="0.2">
      <c r="B18" s="114"/>
      <c r="C18" s="17" t="s">
        <v>25</v>
      </c>
      <c r="D18" s="6">
        <v>100</v>
      </c>
      <c r="E18" s="194" t="s">
        <v>85</v>
      </c>
      <c r="F18" s="114" t="s">
        <v>86</v>
      </c>
      <c r="G18" s="114"/>
      <c r="H18" s="114"/>
      <c r="I18" s="114"/>
    </row>
    <row r="19" spans="1:11" s="107" customFormat="1" ht="12.75" customHeight="1" x14ac:dyDescent="0.2">
      <c r="A19" s="110"/>
      <c r="B19" s="110"/>
      <c r="C19" s="110"/>
      <c r="D19" s="16"/>
      <c r="E19" s="114"/>
      <c r="F19" s="114"/>
      <c r="G19" s="114"/>
      <c r="H19" s="114"/>
      <c r="I19" s="114"/>
    </row>
    <row r="20" spans="1:11" s="40" customFormat="1" ht="12" customHeight="1" thickBot="1" x14ac:dyDescent="0.25">
      <c r="A20" s="13"/>
      <c r="B20" s="13"/>
      <c r="C20" s="13"/>
      <c r="D20" s="16"/>
      <c r="E20" s="14"/>
      <c r="F20" s="14"/>
      <c r="G20" s="14"/>
      <c r="H20" s="14"/>
      <c r="I20" s="14"/>
    </row>
    <row r="21" spans="1:11" ht="11.25" customHeight="1" x14ac:dyDescent="0.2">
      <c r="A21" s="189" t="s">
        <v>17</v>
      </c>
      <c r="B21" s="190"/>
      <c r="C21" s="185"/>
      <c r="D21" s="186"/>
      <c r="E21" s="186" t="s">
        <v>12</v>
      </c>
      <c r="F21" s="188"/>
      <c r="G21" s="185"/>
      <c r="H21" s="115" t="s">
        <v>11</v>
      </c>
      <c r="I21" s="187"/>
    </row>
    <row r="22" spans="1:11" s="43" customFormat="1" ht="12.75" x14ac:dyDescent="0.2">
      <c r="A22" s="128"/>
      <c r="B22" s="129"/>
      <c r="C22" s="120"/>
      <c r="D22" s="121"/>
      <c r="E22" s="121"/>
      <c r="F22" s="122"/>
      <c r="G22" s="130" t="s">
        <v>67</v>
      </c>
      <c r="H22" s="123"/>
      <c r="I22" s="131"/>
    </row>
    <row r="23" spans="1:11" ht="12.75" x14ac:dyDescent="0.2">
      <c r="A23" s="134" t="s">
        <v>72</v>
      </c>
      <c r="B23" s="45"/>
      <c r="C23" s="161"/>
      <c r="D23" s="153"/>
      <c r="E23" s="153"/>
      <c r="F23" s="162"/>
      <c r="G23" s="127" t="s">
        <v>68</v>
      </c>
      <c r="H23" s="104"/>
      <c r="I23" s="133"/>
      <c r="J23" s="9"/>
      <c r="K23" s="9"/>
    </row>
    <row r="24" spans="1:11" ht="12.75" x14ac:dyDescent="0.2">
      <c r="A24" s="134" t="s">
        <v>81</v>
      </c>
      <c r="B24" s="45"/>
      <c r="C24" s="163" t="s">
        <v>73</v>
      </c>
      <c r="D24" s="153"/>
      <c r="E24" s="153"/>
      <c r="F24" s="162"/>
      <c r="G24" s="127" t="s">
        <v>83</v>
      </c>
      <c r="H24" s="104"/>
      <c r="I24" s="133"/>
    </row>
    <row r="25" spans="1:11" ht="12.75" x14ac:dyDescent="0.2">
      <c r="A25" s="103" t="s">
        <v>82</v>
      </c>
      <c r="B25" s="45"/>
      <c r="C25" s="161"/>
      <c r="D25" s="153"/>
      <c r="E25" s="153"/>
      <c r="F25" s="162"/>
      <c r="G25" s="151" t="s">
        <v>69</v>
      </c>
      <c r="H25" s="104"/>
      <c r="I25" s="133"/>
    </row>
    <row r="26" spans="1:11" ht="12.75" x14ac:dyDescent="0.2">
      <c r="A26" s="132"/>
      <c r="B26" s="45"/>
      <c r="C26" s="161"/>
      <c r="D26" s="153"/>
      <c r="E26" s="153"/>
      <c r="F26" s="162"/>
      <c r="G26" s="154" t="s">
        <v>71</v>
      </c>
      <c r="H26" s="104"/>
      <c r="I26" s="133"/>
    </row>
    <row r="27" spans="1:11" x14ac:dyDescent="0.2">
      <c r="A27" s="155"/>
      <c r="B27" s="156"/>
      <c r="C27" s="164"/>
      <c r="D27" s="136"/>
      <c r="E27" s="158"/>
      <c r="F27" s="165"/>
      <c r="G27" s="159" t="s">
        <v>70</v>
      </c>
      <c r="H27" s="157"/>
      <c r="I27" s="160"/>
    </row>
    <row r="28" spans="1:11" ht="12.75" customHeight="1" x14ac:dyDescent="0.2">
      <c r="A28" s="7"/>
      <c r="B28" s="7"/>
      <c r="C28" s="41"/>
      <c r="E28" s="42"/>
      <c r="F28" s="42"/>
      <c r="G28" s="41"/>
      <c r="H28" s="41"/>
    </row>
    <row r="29" spans="1:11" ht="12.75" customHeight="1" x14ac:dyDescent="0.2">
      <c r="E29" s="44"/>
      <c r="F29" s="44"/>
      <c r="G29" s="44"/>
      <c r="H29" s="44"/>
    </row>
    <row r="30" spans="1:11" ht="12.75" customHeight="1" x14ac:dyDescent="0.2">
      <c r="A30" s="182"/>
      <c r="B30" s="183"/>
      <c r="C30" s="183"/>
      <c r="D30" s="193" t="s">
        <v>22</v>
      </c>
      <c r="E30" s="183"/>
      <c r="F30" s="183"/>
      <c r="G30" s="184"/>
      <c r="H30" s="37"/>
    </row>
    <row r="31" spans="1:11" ht="12.75" customHeight="1" x14ac:dyDescent="0.2">
      <c r="A31" s="177" t="s">
        <v>20</v>
      </c>
      <c r="B31" s="178" t="s">
        <v>14</v>
      </c>
      <c r="C31" s="181" t="s">
        <v>13</v>
      </c>
      <c r="D31" s="180" t="s">
        <v>1</v>
      </c>
      <c r="E31" s="181" t="s">
        <v>2</v>
      </c>
      <c r="F31" s="181" t="s">
        <v>43</v>
      </c>
      <c r="G31" s="192" t="s">
        <v>21</v>
      </c>
      <c r="H31" s="52"/>
      <c r="I31" s="52"/>
    </row>
    <row r="32" spans="1:11" x14ac:dyDescent="0.2">
      <c r="A32" s="96" t="s">
        <v>6</v>
      </c>
      <c r="B32" s="96" t="s">
        <v>55</v>
      </c>
      <c r="C32" s="79">
        <f>(0.011*(D17^0.91)*($D$10^1.02))*(1-(D18/1460))</f>
        <v>10.998757040616518</v>
      </c>
      <c r="D32" s="87" t="s">
        <v>7</v>
      </c>
      <c r="E32" s="87" t="s">
        <v>4</v>
      </c>
      <c r="F32" s="53">
        <f>C32*D14*D12/2000</f>
        <v>44.13251262547378</v>
      </c>
      <c r="G32" s="53">
        <f>(($D$16*$D$12*C32)/2000)</f>
        <v>13.748446300770647</v>
      </c>
      <c r="H32" s="97"/>
      <c r="I32" s="97"/>
    </row>
    <row r="33" spans="1:8" x14ac:dyDescent="0.2">
      <c r="A33" s="98" t="s">
        <v>6</v>
      </c>
      <c r="B33" s="98" t="s">
        <v>16</v>
      </c>
      <c r="C33" s="99">
        <f>(0.0022*(D17^0.91)*($D$10^1.02))*(1-(D18/1460))</f>
        <v>2.1997514081233036</v>
      </c>
      <c r="D33" s="100" t="s">
        <v>7</v>
      </c>
      <c r="E33" s="100" t="s">
        <v>4</v>
      </c>
      <c r="F33" s="101">
        <f>C33*D14*D12/2000</f>
        <v>8.8265025250947566</v>
      </c>
      <c r="G33" s="101">
        <f>((D16*D12*C33)/2000)</f>
        <v>2.7496892601541294</v>
      </c>
      <c r="H33" s="37"/>
    </row>
    <row r="34" spans="1:8" ht="12.75" customHeight="1" x14ac:dyDescent="0.2">
      <c r="A34" s="46" t="s">
        <v>6</v>
      </c>
      <c r="B34" s="46" t="s">
        <v>15</v>
      </c>
      <c r="C34" s="80">
        <f>(0.00054*(D17^0.91)*($D$10^1.02))*(1-(D18/1460))</f>
        <v>0.53993898199390189</v>
      </c>
      <c r="D34" s="47" t="s">
        <v>7</v>
      </c>
      <c r="E34" s="47" t="s">
        <v>4</v>
      </c>
      <c r="F34" s="48">
        <f>C34*D14*D12/2000</f>
        <v>2.1665051652505314</v>
      </c>
      <c r="G34" s="48">
        <f>((D16*D12*C34)/2000)</f>
        <v>0.67492372749237739</v>
      </c>
      <c r="H34" s="37"/>
    </row>
    <row r="35" spans="1:8" ht="12.75" customHeight="1" x14ac:dyDescent="0.2">
      <c r="A35" s="12"/>
      <c r="B35" s="12"/>
      <c r="C35" s="45"/>
      <c r="D35" s="45"/>
      <c r="E35" s="45"/>
      <c r="F35" s="45"/>
      <c r="G35" s="45"/>
      <c r="H35" s="45"/>
    </row>
    <row r="37" spans="1:8" ht="11.25" hidden="1" customHeight="1" x14ac:dyDescent="0.2">
      <c r="A37" s="166"/>
      <c r="B37" s="60" t="s">
        <v>77</v>
      </c>
      <c r="C37" s="167"/>
    </row>
    <row r="38" spans="1:8" hidden="1" x14ac:dyDescent="0.2">
      <c r="A38" s="168"/>
      <c r="B38" s="191" t="s">
        <v>76</v>
      </c>
      <c r="C38" s="169"/>
      <c r="H38" s="37"/>
    </row>
    <row r="39" spans="1:8" ht="33.75" hidden="1" x14ac:dyDescent="0.2">
      <c r="A39" s="19" t="s">
        <v>20</v>
      </c>
      <c r="B39" s="20" t="s">
        <v>14</v>
      </c>
      <c r="C39" s="84" t="s">
        <v>44</v>
      </c>
      <c r="H39" s="37"/>
    </row>
    <row r="40" spans="1:8" hidden="1" x14ac:dyDescent="0.2">
      <c r="A40" s="86" t="s">
        <v>6</v>
      </c>
      <c r="B40" s="86" t="s">
        <v>55</v>
      </c>
      <c r="C40" s="75">
        <f>F32*2000/8760</f>
        <v>10.075916124537391</v>
      </c>
      <c r="H40" s="37"/>
    </row>
    <row r="41" spans="1:8" hidden="1" x14ac:dyDescent="0.2">
      <c r="A41" s="24" t="s">
        <v>6</v>
      </c>
      <c r="B41" s="24" t="s">
        <v>16</v>
      </c>
      <c r="C41" s="32">
        <f>F33*2000/8760</f>
        <v>2.0151832249074788</v>
      </c>
      <c r="H41" s="37"/>
    </row>
    <row r="42" spans="1:8" hidden="1" x14ac:dyDescent="0.2">
      <c r="A42" s="27" t="s">
        <v>6</v>
      </c>
      <c r="B42" s="27" t="s">
        <v>15</v>
      </c>
      <c r="C42" s="33">
        <f>F34*2000/8760</f>
        <v>0.49463588247729023</v>
      </c>
      <c r="H42" s="37"/>
    </row>
  </sheetData>
  <sheetProtection sheet="1" objects="1" scenarios="1"/>
  <phoneticPr fontId="2" type="noConversion"/>
  <hyperlinks>
    <hyperlink ref="E18" location="Sheet1!A1" display="See Map"/>
  </hyperlinks>
  <pageMargins left="0.75" right="0.75" top="1" bottom="1" header="0.5" footer="0.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sheetProtection sheet="1" objects="1" scenarios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Unpaved Haul Roads</vt:lpstr>
      <vt:lpstr>Example Unpaved</vt:lpstr>
      <vt:lpstr>Paved Haul Roads</vt:lpstr>
      <vt:lpstr>Example Paved</vt:lpstr>
      <vt:lpstr>Precipitation Map</vt:lpstr>
    </vt:vector>
  </TitlesOfParts>
  <Company>Iowa DNR - Air Quality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Smumm</dc:creator>
  <cp:lastModifiedBy>Jennifer L Wittenburg</cp:lastModifiedBy>
  <cp:lastPrinted>2007-11-06T15:35:48Z</cp:lastPrinted>
  <dcterms:created xsi:type="dcterms:W3CDTF">2002-02-22T14:42:31Z</dcterms:created>
  <dcterms:modified xsi:type="dcterms:W3CDTF">2018-12-20T21:27:03Z</dcterms:modified>
</cp:coreProperties>
</file>