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5480" windowHeight="5970" tabRatio="716" activeTab="0"/>
  </bookViews>
  <sheets>
    <sheet name="Unpaved Haul Roads" sheetId="1" r:id="rId1"/>
    <sheet name="Example Unpaved" sheetId="2" r:id="rId2"/>
    <sheet name="Paved Haul Roads" sheetId="3" r:id="rId3"/>
    <sheet name="Example Paved" sheetId="4" r:id="rId4"/>
  </sheets>
  <definedNames/>
  <calcPr fullCalcOnLoad="1"/>
</workbook>
</file>

<file path=xl/sharedStrings.xml><?xml version="1.0" encoding="utf-8"?>
<sst xmlns="http://schemas.openxmlformats.org/spreadsheetml/2006/main" count="242" uniqueCount="66">
  <si>
    <t>Emission Year:</t>
  </si>
  <si>
    <t>Emission Factor Units</t>
  </si>
  <si>
    <t>Source of Emission Factor</t>
  </si>
  <si>
    <t>Control Efficiency</t>
  </si>
  <si>
    <t>AP-42</t>
  </si>
  <si>
    <t>Length of Haul Road (miles):</t>
  </si>
  <si>
    <t>Haul Road</t>
  </si>
  <si>
    <t>lb/vmt</t>
  </si>
  <si>
    <t>UNPAVED HAUL ROAD SPREADSHEET</t>
  </si>
  <si>
    <t>PAVED HAUL ROAD SPREADSHEET</t>
  </si>
  <si>
    <t>Please fill in the yellow boxes and the spreadsheet will calculate the emissions.</t>
  </si>
  <si>
    <t>VALUES</t>
  </si>
  <si>
    <t>EQUATION</t>
  </si>
  <si>
    <t>The emission factor is taken from Equation 1a
in AP-42, 13.2.2, Unpaved Roads.</t>
  </si>
  <si>
    <t xml:space="preserve">Emission Factor </t>
  </si>
  <si>
    <t>Pollutant</t>
  </si>
  <si>
    <t>PM-2.5</t>
  </si>
  <si>
    <t>PM-10</t>
  </si>
  <si>
    <t>SOURCE OF EMISSION FACTOR:</t>
  </si>
  <si>
    <t>Control Efficiency:</t>
  </si>
  <si>
    <t>Enter 0 if uncontrolled or 40 (default) if dust supressant is used.  If you have a permit that requires a control efficiency&gt;40%, enter that efficiency.</t>
  </si>
  <si>
    <t>Process</t>
  </si>
  <si>
    <t>Actual Emissions (Tons/Yr)</t>
  </si>
  <si>
    <t>EMISSIONS CALCULATIONS</t>
  </si>
  <si>
    <t>The emission factor is taken from Equation 1 in AP-42, 13.2.1, Paved Roads.</t>
  </si>
  <si>
    <t>SOURCE OF EMISSION FACTOR</t>
  </si>
  <si>
    <t>Enter 8.3 for haul road to/from pit or 10 for plant road.</t>
  </si>
  <si>
    <t>Days/Year with at Least 0.01 inches of Precipitation</t>
  </si>
  <si>
    <r>
      <t>EF = [(k) x [(</t>
    </r>
    <r>
      <rPr>
        <b/>
        <i/>
        <sz val="10"/>
        <color indexed="8"/>
        <rFont val="Arial"/>
        <family val="2"/>
      </rPr>
      <t>s</t>
    </r>
    <r>
      <rPr>
        <b/>
        <sz val="10"/>
        <color indexed="8"/>
        <rFont val="Arial"/>
        <family val="2"/>
      </rPr>
      <t>/12)^0.9] x [(W/3)^0.45] ]((365-p)/365)) lb/VMT</t>
    </r>
  </si>
  <si>
    <t>See Map - Figure 1 for value.  100 may be entered as a default value.</t>
  </si>
  <si>
    <t>Maximum Annual Throughput (tons)</t>
  </si>
  <si>
    <t>Actual Annual Throughput (tons)</t>
  </si>
  <si>
    <t>Potential Annual One-Way Trips taken on road:</t>
  </si>
  <si>
    <t>Potential Uncontrolled Emissions (tons/year)</t>
  </si>
  <si>
    <t>Potential Controlled Emissions (Tons/Yr)</t>
  </si>
  <si>
    <t>Enter the maximum total annual throughput of the plant.  Use permit limit if you have one.</t>
  </si>
  <si>
    <t>Potential Controlled Emissions (lbs/hr)</t>
  </si>
  <si>
    <t>Potential Uncontrolled Emissions (lbs/hr)</t>
  </si>
  <si>
    <t>FOR MINOR SOURCE EMISSIONS INVENTORY FORM INV-3 ONLY:</t>
  </si>
  <si>
    <t xml:space="preserve">EMISSIONS CALCULATIONS </t>
  </si>
  <si>
    <t>Actual Annual One-Way Trips taken on road:</t>
  </si>
  <si>
    <t>Average weight of vehicles based on the distance traveled on site.</t>
  </si>
  <si>
    <t>Average weight of full vehicle minus average weight of empty vehicle.</t>
  </si>
  <si>
    <t>Average Weight of Empty Vehicles (tons):</t>
  </si>
  <si>
    <t>Average Wieght of Full Vehicles (tons):</t>
  </si>
  <si>
    <t>Percent of Miles that the Vehicles Travel While Empty:</t>
  </si>
  <si>
    <t>Average Load Weight (tons):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</si>
  <si>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</si>
  <si>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>Potential Emissions (tons/year)</t>
  </si>
  <si>
    <t>Potential Emissions (lbs/hr)</t>
  </si>
  <si>
    <t>FOR MINOR SOURCE EMISSIONS INVENTORY                         FORM INV-3 ONLY:</t>
  </si>
  <si>
    <t>Enter 0.6 for public road, 120 for apshalt batching industrial road, 12 for concrete batching industrial road, 70 for sand &amp; gravel processing industrial road, 8.2 for quarry industrial road.  If facility has a permit with a silt loading limit, use that silt loading in the emissions calculations.</t>
  </si>
  <si>
    <t>Average Weight of Full Vehicles (tons):</t>
  </si>
  <si>
    <t>Enter the average weight (in tons) of all unloaded vehicles traveling on the road.</t>
  </si>
  <si>
    <t>Enter the average weight (in tons) of all loaded vehicles traveling on the road.</t>
  </si>
  <si>
    <t>Enter the total tons of throughput for year.</t>
  </si>
  <si>
    <t>Enter the length of the haul road round trip.</t>
  </si>
  <si>
    <t>Enter the %.  If vehicles travel the same distance empty and full, this number is should be entered as 50.</t>
  </si>
  <si>
    <t>Silt Content: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</si>
  <si>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</si>
  <si>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 xml:space="preserve">k = constant = 1.5 for PM-10 and 0.15 for PM-2.5 from AP-42 Table 13.2.2-2.
s = silt content = from AP-42 Table 13.2.2-1
W = Average Vehicle Weight                                                                                 p = Number of Days per Year with at Least 0.01 inches of Precipitation  (see map - Figure 1)                                                                                                                                                                                                                              </t>
  </si>
  <si>
    <t>Maximum Potential Annual Throughput divided by Average Load Weight.</t>
  </si>
  <si>
    <t>Actual Annual Throughput divided by Average Load Weight.</t>
  </si>
  <si>
    <t>LAST UPDATED: JANUARY 4, 2012</t>
  </si>
  <si>
    <r>
      <t>EF = [k x [s</t>
    </r>
    <r>
      <rPr>
        <b/>
        <i/>
        <sz val="10"/>
        <rFont val="Arial"/>
        <family val="2"/>
      </rPr>
      <t>L</t>
    </r>
    <r>
      <rPr>
        <b/>
        <sz val="10"/>
        <rFont val="Arial"/>
        <family val="2"/>
      </rPr>
      <t>^0.91] x [W^1.02]]x((1- (p/1460))  lb/VMT</t>
    </r>
  </si>
  <si>
    <r>
      <t xml:space="preserve">k = constant = </t>
    </r>
    <r>
      <rPr>
        <sz val="8"/>
        <rFont val="Arial"/>
        <family val="2"/>
      </rPr>
      <t>0.0022 for PM-10 and 0.00054 for PM-2.5 from AP-42 Table 13.2.1-1
sL = road surface silt loading = 12 from</t>
    </r>
    <r>
      <rPr>
        <sz val="8"/>
        <color indexed="8"/>
        <rFont val="Arial"/>
        <family val="2"/>
      </rPr>
      <t xml:space="preserve"> AP-42 Table 13.2.1-3
W = Average Vehicle Weight (tons)
p= The number of days that had at least 0.01 inches of precipitation.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</si>
</sst>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0.00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center"/>
      <protection/>
    </xf>
    <xf numFmtId="4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3" fillId="35" borderId="2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9" fontId="4" fillId="33" borderId="11" xfId="57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wrapText="1"/>
      <protection locked="0"/>
    </xf>
    <xf numFmtId="0" fontId="3" fillId="35" borderId="13" xfId="0" applyFont="1" applyFill="1" applyBorder="1" applyAlignment="1" applyProtection="1">
      <alignment horizontal="center" wrapText="1"/>
      <protection locked="0"/>
    </xf>
    <xf numFmtId="0" fontId="3" fillId="35" borderId="24" xfId="0" applyFont="1" applyFill="1" applyBorder="1" applyAlignment="1" applyProtection="1">
      <alignment horizontal="center" wrapText="1"/>
      <protection locked="0"/>
    </xf>
    <xf numFmtId="0" fontId="3" fillId="35" borderId="17" xfId="0" applyFont="1" applyFill="1" applyBorder="1" applyAlignment="1" applyProtection="1">
      <alignment horizontal="center" wrapText="1"/>
      <protection locked="0"/>
    </xf>
    <xf numFmtId="0" fontId="3" fillId="35" borderId="19" xfId="0" applyFont="1" applyFill="1" applyBorder="1" applyAlignment="1" applyProtection="1">
      <alignment horizontal="center" wrapText="1"/>
      <protection locked="0"/>
    </xf>
    <xf numFmtId="0" fontId="3" fillId="35" borderId="18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Border="1" applyAlignment="1" applyProtection="1">
      <alignment horizontal="center" vertical="center" wrapText="1"/>
      <protection/>
    </xf>
    <xf numFmtId="165" fontId="4" fillId="0" borderId="2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12.00390625" style="3" customWidth="1"/>
    <col min="3" max="3" width="12.140625" style="3" customWidth="1"/>
    <col min="4" max="4" width="11.28125" style="2" customWidth="1"/>
    <col min="5" max="5" width="14.28125" style="3" customWidth="1"/>
    <col min="6" max="6" width="19.57421875" style="3" customWidth="1"/>
    <col min="7" max="7" width="16.57421875" style="3" customWidth="1"/>
    <col min="8" max="8" width="15.28125" style="3" customWidth="1"/>
    <col min="9" max="9" width="15.00390625" style="3" customWidth="1"/>
    <col min="10" max="16384" width="9.140625" style="3" customWidth="1"/>
  </cols>
  <sheetData>
    <row r="1" spans="1:8" ht="11.25">
      <c r="A1" s="1" t="s">
        <v>8</v>
      </c>
      <c r="B1" s="1"/>
      <c r="C1" s="2"/>
      <c r="E1" s="2"/>
      <c r="F1" s="2"/>
      <c r="G1" s="2"/>
      <c r="H1" s="2"/>
    </row>
    <row r="2" spans="1:8" ht="11.25">
      <c r="A2" s="70" t="s">
        <v>10</v>
      </c>
      <c r="B2" s="70"/>
      <c r="C2" s="71"/>
      <c r="D2" s="71"/>
      <c r="E2" s="71"/>
      <c r="F2" s="2"/>
      <c r="G2" s="2"/>
      <c r="H2" s="2"/>
    </row>
    <row r="3" spans="1:8" s="15" customFormat="1" ht="11.25">
      <c r="A3" s="145" t="s">
        <v>63</v>
      </c>
      <c r="B3" s="144"/>
      <c r="C3" s="13"/>
      <c r="D3" s="13"/>
      <c r="E3" s="13"/>
      <c r="F3" s="13"/>
      <c r="G3" s="13"/>
      <c r="H3" s="13"/>
    </row>
    <row r="4" spans="1:8" ht="11.25">
      <c r="A4" s="4"/>
      <c r="B4" s="4"/>
      <c r="C4" s="2"/>
      <c r="E4" s="2"/>
      <c r="F4" s="2"/>
      <c r="G4" s="2"/>
      <c r="H4" s="2"/>
    </row>
    <row r="5" spans="3:8" ht="11.25">
      <c r="C5" s="5" t="s">
        <v>0</v>
      </c>
      <c r="D5" s="6"/>
      <c r="E5" s="2"/>
      <c r="F5" s="2"/>
      <c r="G5" s="2"/>
      <c r="H5" s="2"/>
    </row>
    <row r="6" spans="5:8" ht="11.25">
      <c r="E6" s="2"/>
      <c r="F6" s="2"/>
      <c r="G6" s="2"/>
      <c r="H6" s="2"/>
    </row>
    <row r="7" spans="1:9" ht="11.25" customHeight="1">
      <c r="A7" s="92" t="s">
        <v>43</v>
      </c>
      <c r="B7" s="92"/>
      <c r="C7" s="84"/>
      <c r="D7" s="8"/>
      <c r="E7" s="93" t="s">
        <v>53</v>
      </c>
      <c r="F7" s="94"/>
      <c r="G7" s="94"/>
      <c r="H7" s="94"/>
      <c r="I7" s="94"/>
    </row>
    <row r="8" spans="1:9" s="38" customFormat="1" ht="11.25" customHeight="1">
      <c r="A8" s="92" t="s">
        <v>52</v>
      </c>
      <c r="B8" s="92"/>
      <c r="C8" s="84"/>
      <c r="D8" s="40"/>
      <c r="E8" s="93" t="s">
        <v>54</v>
      </c>
      <c r="F8" s="94"/>
      <c r="G8" s="94"/>
      <c r="H8" s="94"/>
      <c r="I8" s="94"/>
    </row>
    <row r="9" spans="1:9" s="38" customFormat="1" ht="11.25" customHeight="1">
      <c r="A9" s="83" t="s">
        <v>45</v>
      </c>
      <c r="B9" s="83"/>
      <c r="C9" s="84"/>
      <c r="D9" s="65"/>
      <c r="E9" s="85" t="s">
        <v>57</v>
      </c>
      <c r="F9" s="86"/>
      <c r="G9" s="86"/>
      <c r="H9" s="86"/>
      <c r="I9" s="86"/>
    </row>
    <row r="10" spans="1:9" s="38" customFormat="1" ht="11.25" customHeight="1">
      <c r="A10" s="83" t="s">
        <v>59</v>
      </c>
      <c r="B10" s="83"/>
      <c r="C10" s="84"/>
      <c r="D10" s="77">
        <f>D7*(D9)+D8*(1-(D9))</f>
        <v>0</v>
      </c>
      <c r="E10" s="85" t="s">
        <v>41</v>
      </c>
      <c r="F10" s="86"/>
      <c r="G10" s="86"/>
      <c r="H10" s="86"/>
      <c r="I10" s="86"/>
    </row>
    <row r="11" spans="1:9" s="38" customFormat="1" ht="11.25" customHeight="1">
      <c r="A11" s="83" t="s">
        <v>46</v>
      </c>
      <c r="B11" s="83"/>
      <c r="C11" s="84"/>
      <c r="D11" s="77">
        <f>D8-D7</f>
        <v>0</v>
      </c>
      <c r="E11" s="85" t="s">
        <v>42</v>
      </c>
      <c r="F11" s="86"/>
      <c r="G11" s="86"/>
      <c r="H11" s="86"/>
      <c r="I11" s="86"/>
    </row>
    <row r="12" spans="1:9" ht="12.75" customHeight="1">
      <c r="A12" s="87" t="s">
        <v>5</v>
      </c>
      <c r="B12" s="87"/>
      <c r="C12" s="88"/>
      <c r="D12" s="10"/>
      <c r="E12" s="89" t="s">
        <v>56</v>
      </c>
      <c r="F12" s="90"/>
      <c r="G12" s="90"/>
      <c r="H12" s="90"/>
      <c r="I12" s="90"/>
    </row>
    <row r="13" spans="1:9" ht="12.75" customHeight="1">
      <c r="A13" s="87" t="s">
        <v>30</v>
      </c>
      <c r="B13" s="87"/>
      <c r="C13" s="88"/>
      <c r="D13" s="72"/>
      <c r="E13" s="89" t="s">
        <v>35</v>
      </c>
      <c r="F13" s="90"/>
      <c r="G13" s="90"/>
      <c r="H13" s="90"/>
      <c r="I13" s="90"/>
    </row>
    <row r="14" spans="1:10" ht="12.75" customHeight="1">
      <c r="A14" s="87" t="s">
        <v>32</v>
      </c>
      <c r="B14" s="87"/>
      <c r="C14" s="88"/>
      <c r="D14" s="78" t="e">
        <f>D13/D11</f>
        <v>#DIV/0!</v>
      </c>
      <c r="E14" s="89" t="s">
        <v>61</v>
      </c>
      <c r="F14" s="91"/>
      <c r="G14" s="91"/>
      <c r="H14" s="91"/>
      <c r="I14" s="91"/>
      <c r="J14" s="11"/>
    </row>
    <row r="15" spans="1:10" ht="12.75" customHeight="1">
      <c r="A15" s="87" t="s">
        <v>31</v>
      </c>
      <c r="B15" s="87"/>
      <c r="C15" s="88"/>
      <c r="D15" s="50"/>
      <c r="E15" s="89" t="s">
        <v>55</v>
      </c>
      <c r="F15" s="91"/>
      <c r="G15" s="91"/>
      <c r="H15" s="91"/>
      <c r="I15" s="91"/>
      <c r="J15" s="11"/>
    </row>
    <row r="16" spans="1:10" ht="12.75" customHeight="1">
      <c r="A16" s="87" t="s">
        <v>40</v>
      </c>
      <c r="B16" s="87"/>
      <c r="C16" s="88"/>
      <c r="D16" s="78" t="e">
        <f>D15/D11</f>
        <v>#DIV/0!</v>
      </c>
      <c r="E16" s="89" t="s">
        <v>62</v>
      </c>
      <c r="F16" s="91"/>
      <c r="G16" s="91"/>
      <c r="H16" s="91"/>
      <c r="I16" s="91"/>
      <c r="J16" s="11"/>
    </row>
    <row r="17" spans="1:10" ht="24" customHeight="1">
      <c r="A17" s="96" t="s">
        <v>19</v>
      </c>
      <c r="B17" s="96"/>
      <c r="C17" s="97"/>
      <c r="D17" s="68"/>
      <c r="E17" s="85" t="s">
        <v>20</v>
      </c>
      <c r="F17" s="86"/>
      <c r="G17" s="86"/>
      <c r="H17" s="86"/>
      <c r="I17" s="86"/>
      <c r="J17" s="12"/>
    </row>
    <row r="18" spans="1:10" ht="11.25" customHeight="1">
      <c r="A18" s="87" t="s">
        <v>58</v>
      </c>
      <c r="B18" s="87"/>
      <c r="C18" s="87"/>
      <c r="D18" s="6"/>
      <c r="E18" s="85" t="s">
        <v>26</v>
      </c>
      <c r="F18" s="86"/>
      <c r="G18" s="86"/>
      <c r="H18" s="86"/>
      <c r="I18" s="86"/>
      <c r="J18" s="12"/>
    </row>
    <row r="19" spans="1:9" s="15" customFormat="1" ht="12.75" customHeight="1">
      <c r="A19" s="98" t="s">
        <v>27</v>
      </c>
      <c r="B19" s="98"/>
      <c r="C19" s="99"/>
      <c r="D19" s="6"/>
      <c r="E19" s="95" t="s">
        <v>29</v>
      </c>
      <c r="F19" s="95"/>
      <c r="G19" s="95"/>
      <c r="H19" s="95"/>
      <c r="I19" s="95"/>
    </row>
    <row r="20" spans="1:9" s="15" customFormat="1" ht="12.75" customHeight="1">
      <c r="A20" s="13"/>
      <c r="B20" s="13"/>
      <c r="C20" s="16"/>
      <c r="D20" s="16"/>
      <c r="E20" s="14"/>
      <c r="F20" s="14"/>
      <c r="G20" s="14"/>
      <c r="H20" s="14"/>
      <c r="I20" s="14"/>
    </row>
    <row r="21" spans="1:8" s="15" customFormat="1" ht="12" thickBot="1">
      <c r="A21" s="17"/>
      <c r="B21" s="17"/>
      <c r="C21" s="16"/>
      <c r="D21" s="16"/>
      <c r="E21" s="18"/>
      <c r="F21" s="18"/>
      <c r="G21" s="16"/>
      <c r="H21" s="16"/>
    </row>
    <row r="22" spans="1:9" s="1" customFormat="1" ht="20.25" customHeight="1">
      <c r="A22" s="104" t="s">
        <v>25</v>
      </c>
      <c r="B22" s="105"/>
      <c r="C22" s="116" t="s">
        <v>12</v>
      </c>
      <c r="D22" s="117"/>
      <c r="E22" s="117"/>
      <c r="F22" s="105"/>
      <c r="G22" s="116" t="s">
        <v>11</v>
      </c>
      <c r="H22" s="117"/>
      <c r="I22" s="118"/>
    </row>
    <row r="23" spans="1:11" ht="49.5" customHeight="1">
      <c r="A23" s="106" t="s">
        <v>13</v>
      </c>
      <c r="B23" s="107"/>
      <c r="C23" s="110" t="s">
        <v>28</v>
      </c>
      <c r="D23" s="111"/>
      <c r="E23" s="111"/>
      <c r="F23" s="112"/>
      <c r="G23" s="85" t="s">
        <v>60</v>
      </c>
      <c r="H23" s="86"/>
      <c r="I23" s="100"/>
      <c r="J23" s="9"/>
      <c r="K23" s="9"/>
    </row>
    <row r="24" spans="1:9" ht="33.75" customHeight="1" thickBot="1">
      <c r="A24" s="108"/>
      <c r="B24" s="109"/>
      <c r="C24" s="113"/>
      <c r="D24" s="114"/>
      <c r="E24" s="114"/>
      <c r="F24" s="115"/>
      <c r="G24" s="101"/>
      <c r="H24" s="102"/>
      <c r="I24" s="103"/>
    </row>
    <row r="25" spans="1:9" ht="11.25">
      <c r="A25" s="5"/>
      <c r="B25" s="5"/>
      <c r="C25" s="16"/>
      <c r="D25" s="13"/>
      <c r="E25" s="18"/>
      <c r="F25" s="18"/>
      <c r="G25" s="16"/>
      <c r="H25" s="16"/>
      <c r="I25" s="15"/>
    </row>
    <row r="26" spans="3:9" ht="11.25">
      <c r="C26" s="2"/>
      <c r="D26" s="13"/>
      <c r="E26" s="13"/>
      <c r="F26" s="13"/>
      <c r="G26" s="13"/>
      <c r="H26" s="13"/>
      <c r="I26" s="15"/>
    </row>
    <row r="27" spans="1:9" ht="11.25">
      <c r="A27" s="56" t="s">
        <v>39</v>
      </c>
      <c r="B27" s="57"/>
      <c r="C27" s="58"/>
      <c r="D27" s="58"/>
      <c r="E27" s="58"/>
      <c r="F27" s="58"/>
      <c r="G27" s="58"/>
      <c r="H27" s="58"/>
      <c r="I27" s="59"/>
    </row>
    <row r="28" spans="1:9" ht="45">
      <c r="A28" s="19" t="s">
        <v>21</v>
      </c>
      <c r="B28" s="20" t="s">
        <v>15</v>
      </c>
      <c r="C28" s="21" t="s">
        <v>14</v>
      </c>
      <c r="D28" s="22" t="s">
        <v>1</v>
      </c>
      <c r="E28" s="23" t="s">
        <v>2</v>
      </c>
      <c r="F28" s="22" t="s">
        <v>33</v>
      </c>
      <c r="G28" s="23" t="s">
        <v>3</v>
      </c>
      <c r="H28" s="22" t="s">
        <v>34</v>
      </c>
      <c r="I28" s="22" t="s">
        <v>22</v>
      </c>
    </row>
    <row r="29" spans="1:9" ht="11.25">
      <c r="A29" s="24" t="s">
        <v>6</v>
      </c>
      <c r="B29" s="24" t="s">
        <v>17</v>
      </c>
      <c r="C29" s="31">
        <f>1.5*((D18/12)^0.9)*(($D$10/3)^0.45)*((365-D19)/365)</f>
        <v>0</v>
      </c>
      <c r="D29" s="25" t="s">
        <v>7</v>
      </c>
      <c r="E29" s="26" t="s">
        <v>4</v>
      </c>
      <c r="F29" s="33" t="e">
        <f>C29*D14*D12/2000</f>
        <v>#DIV/0!</v>
      </c>
      <c r="G29" s="16">
        <f>D17</f>
        <v>0</v>
      </c>
      <c r="H29" s="35" t="e">
        <f>IF(G29=0,F29,(F29*((100-G29)/100)))</f>
        <v>#DIV/0!</v>
      </c>
      <c r="I29" s="35" t="e">
        <f>IF(G29=0,D16*D12*C29/2000,(D16*D12*C29*((100-G29)/100)/2000))</f>
        <v>#DIV/0!</v>
      </c>
    </row>
    <row r="30" spans="1:9" ht="11.25">
      <c r="A30" s="27" t="s">
        <v>6</v>
      </c>
      <c r="B30" s="27" t="s">
        <v>16</v>
      </c>
      <c r="C30" s="32">
        <f>0.15*((D18/12)^0.9)*(($D$10/3)^0.45)*((365-D19)/365)</f>
        <v>0</v>
      </c>
      <c r="D30" s="28" t="s">
        <v>7</v>
      </c>
      <c r="E30" s="29" t="s">
        <v>4</v>
      </c>
      <c r="F30" s="34" t="e">
        <f>C30*D14*D12/2000</f>
        <v>#DIV/0!</v>
      </c>
      <c r="G30" s="74">
        <f>D17</f>
        <v>0</v>
      </c>
      <c r="H30" s="36" t="e">
        <f>IF(G30=0,F30,(F30*((100-G30)/100)))</f>
        <v>#DIV/0!</v>
      </c>
      <c r="I30" s="51" t="e">
        <f>IF(G30=0,D16*D12*C30/2000,(D16*D12*C30*((100-G30)/100)/2000))</f>
        <v>#DIV/0!</v>
      </c>
    </row>
    <row r="31" spans="1:9" ht="11.25">
      <c r="A31" s="30"/>
      <c r="B31" s="30"/>
      <c r="C31" s="26"/>
      <c r="D31" s="26"/>
      <c r="E31" s="26"/>
      <c r="F31" s="75"/>
      <c r="G31" s="16"/>
      <c r="H31" s="76"/>
      <c r="I31" s="76"/>
    </row>
    <row r="32" spans="1:8" ht="11.25">
      <c r="A32" s="30"/>
      <c r="B32" s="30"/>
      <c r="C32" s="26"/>
      <c r="D32" s="26"/>
      <c r="E32" s="26"/>
      <c r="F32" s="26"/>
      <c r="G32" s="26"/>
      <c r="H32" s="26"/>
    </row>
    <row r="33" spans="1:8" ht="11.25">
      <c r="A33" s="60" t="s">
        <v>38</v>
      </c>
      <c r="B33" s="61"/>
      <c r="C33" s="62"/>
      <c r="D33" s="63"/>
      <c r="E33" s="2"/>
      <c r="F33" s="2"/>
      <c r="G33" s="2"/>
      <c r="H33" s="2"/>
    </row>
    <row r="34" spans="1:8" ht="45">
      <c r="A34" s="19" t="s">
        <v>21</v>
      </c>
      <c r="B34" s="20" t="s">
        <v>15</v>
      </c>
      <c r="C34" s="22" t="s">
        <v>37</v>
      </c>
      <c r="D34" s="22" t="s">
        <v>36</v>
      </c>
      <c r="E34" s="2"/>
      <c r="F34" s="2"/>
      <c r="G34" s="2"/>
      <c r="H34" s="2"/>
    </row>
    <row r="35" spans="1:8" ht="11.25">
      <c r="A35" s="24" t="s">
        <v>6</v>
      </c>
      <c r="B35" s="24" t="s">
        <v>17</v>
      </c>
      <c r="C35" s="79" t="e">
        <f>F29*2000/8760</f>
        <v>#DIV/0!</v>
      </c>
      <c r="D35" s="79" t="e">
        <f>H29*2000/8760</f>
        <v>#DIV/0!</v>
      </c>
      <c r="E35" s="2"/>
      <c r="F35" s="2"/>
      <c r="G35" s="2"/>
      <c r="H35" s="2"/>
    </row>
    <row r="36" spans="1:8" ht="11.25">
      <c r="A36" s="27" t="s">
        <v>6</v>
      </c>
      <c r="B36" s="27" t="s">
        <v>16</v>
      </c>
      <c r="C36" s="36" t="e">
        <f>F30*2000/8760</f>
        <v>#DIV/0!</v>
      </c>
      <c r="D36" s="36" t="e">
        <f>H30*2000/8760</f>
        <v>#DIV/0!</v>
      </c>
      <c r="E36" s="2"/>
      <c r="F36" s="2"/>
      <c r="G36" s="2"/>
      <c r="H36" s="2"/>
    </row>
    <row r="37" spans="1:8" ht="11.25">
      <c r="A37" s="30"/>
      <c r="B37" s="30"/>
      <c r="C37" s="2"/>
      <c r="E37" s="2"/>
      <c r="F37" s="2"/>
      <c r="G37" s="2"/>
      <c r="H37" s="2"/>
    </row>
    <row r="38" spans="3:8" ht="11.25">
      <c r="C38" s="2"/>
      <c r="E38" s="2"/>
      <c r="F38" s="2"/>
      <c r="G38" s="2"/>
      <c r="H38" s="2"/>
    </row>
    <row r="39" spans="3:8" ht="11.25">
      <c r="C39" s="2"/>
      <c r="E39" s="2"/>
      <c r="F39" s="2"/>
      <c r="G39" s="2"/>
      <c r="H39" s="2"/>
    </row>
    <row r="40" spans="3:8" ht="11.25">
      <c r="C40" s="2"/>
      <c r="E40" s="2"/>
      <c r="F40" s="2"/>
      <c r="G40" s="2"/>
      <c r="H40" s="2"/>
    </row>
    <row r="41" spans="3:8" ht="11.25">
      <c r="C41" s="2"/>
      <c r="E41" s="2"/>
      <c r="F41" s="2"/>
      <c r="G41" s="2"/>
      <c r="H41" s="2"/>
    </row>
    <row r="42" spans="3:8" ht="11.25">
      <c r="C42" s="2"/>
      <c r="E42" s="2"/>
      <c r="F42" s="2"/>
      <c r="G42" s="2"/>
      <c r="H42" s="2"/>
    </row>
    <row r="43" spans="3:8" ht="11.25">
      <c r="C43" s="2"/>
      <c r="E43" s="2"/>
      <c r="F43" s="2"/>
      <c r="G43" s="2"/>
      <c r="H43" s="2"/>
    </row>
    <row r="44" spans="3:8" ht="11.25">
      <c r="C44" s="2"/>
      <c r="E44" s="2"/>
      <c r="F44" s="2"/>
      <c r="G44" s="2"/>
      <c r="H44" s="2"/>
    </row>
    <row r="45" spans="3:8" ht="11.25">
      <c r="C45" s="2"/>
      <c r="E45" s="2"/>
      <c r="F45" s="2"/>
      <c r="G45" s="2"/>
      <c r="H45" s="2"/>
    </row>
    <row r="46" spans="3:8" ht="11.25">
      <c r="C46" s="2"/>
      <c r="E46" s="2"/>
      <c r="F46" s="2"/>
      <c r="G46" s="2"/>
      <c r="H46" s="2"/>
    </row>
    <row r="47" spans="3:8" ht="11.25">
      <c r="C47" s="2"/>
      <c r="E47" s="2"/>
      <c r="F47" s="2"/>
      <c r="G47" s="2"/>
      <c r="H47" s="2"/>
    </row>
    <row r="48" spans="3:8" ht="11.25">
      <c r="C48" s="2"/>
      <c r="E48" s="2"/>
      <c r="F48" s="2"/>
      <c r="G48" s="2"/>
      <c r="H48" s="2"/>
    </row>
  </sheetData>
  <sheetProtection sheet="1" objects="1" scenarios="1"/>
  <mergeCells count="32">
    <mergeCell ref="G23:I24"/>
    <mergeCell ref="A22:B22"/>
    <mergeCell ref="A23:B24"/>
    <mergeCell ref="C23:F24"/>
    <mergeCell ref="C22:F22"/>
    <mergeCell ref="G22:I22"/>
    <mergeCell ref="E19:I19"/>
    <mergeCell ref="A18:C18"/>
    <mergeCell ref="E17:I17"/>
    <mergeCell ref="A12:C12"/>
    <mergeCell ref="E16:I16"/>
    <mergeCell ref="A14:C14"/>
    <mergeCell ref="A16:C16"/>
    <mergeCell ref="A17:C17"/>
    <mergeCell ref="A19:C19"/>
    <mergeCell ref="E18:I18"/>
    <mergeCell ref="A7:C7"/>
    <mergeCell ref="E7:I7"/>
    <mergeCell ref="E14:I14"/>
    <mergeCell ref="A13:C13"/>
    <mergeCell ref="A8:C8"/>
    <mergeCell ref="E8:I8"/>
    <mergeCell ref="A11:C11"/>
    <mergeCell ref="E11:I11"/>
    <mergeCell ref="A9:C9"/>
    <mergeCell ref="E9:I9"/>
    <mergeCell ref="A10:C10"/>
    <mergeCell ref="E10:I10"/>
    <mergeCell ref="A15:C15"/>
    <mergeCell ref="E13:I13"/>
    <mergeCell ref="E12:I12"/>
    <mergeCell ref="E15:I15"/>
  </mergeCells>
  <printOptions/>
  <pageMargins left="0.25" right="0.25" top="0.75" bottom="0.75" header="0.5" footer="0.5"/>
  <pageSetup horizontalDpi="600" verticalDpi="600" orientation="landscape" scale="93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12.00390625" style="3" customWidth="1"/>
    <col min="3" max="3" width="12.140625" style="3" customWidth="1"/>
    <col min="4" max="4" width="11.28125" style="2" customWidth="1"/>
    <col min="5" max="5" width="14.28125" style="3" customWidth="1"/>
    <col min="6" max="6" width="19.57421875" style="3" customWidth="1"/>
    <col min="7" max="7" width="16.57421875" style="3" customWidth="1"/>
    <col min="8" max="8" width="15.28125" style="3" customWidth="1"/>
    <col min="9" max="9" width="15.00390625" style="3" customWidth="1"/>
    <col min="10" max="16384" width="9.140625" style="3" customWidth="1"/>
  </cols>
  <sheetData>
    <row r="1" spans="1:8" ht="11.25">
      <c r="A1" s="1" t="s">
        <v>8</v>
      </c>
      <c r="B1" s="1"/>
      <c r="C1" s="2"/>
      <c r="E1" s="2"/>
      <c r="F1" s="2"/>
      <c r="G1" s="2"/>
      <c r="H1" s="2"/>
    </row>
    <row r="2" spans="1:8" ht="11.25">
      <c r="A2" s="70" t="s">
        <v>10</v>
      </c>
      <c r="B2" s="70"/>
      <c r="C2" s="71"/>
      <c r="D2" s="71"/>
      <c r="E2" s="71"/>
      <c r="F2" s="2"/>
      <c r="G2" s="2"/>
      <c r="H2" s="2"/>
    </row>
    <row r="3" spans="1:8" s="15" customFormat="1" ht="11.25">
      <c r="A3" s="145" t="s">
        <v>63</v>
      </c>
      <c r="B3" s="144"/>
      <c r="C3" s="13"/>
      <c r="D3" s="13"/>
      <c r="E3" s="13"/>
      <c r="F3" s="13"/>
      <c r="G3" s="13"/>
      <c r="H3" s="13"/>
    </row>
    <row r="4" spans="1:8" ht="11.25">
      <c r="A4" s="4"/>
      <c r="B4" s="4"/>
      <c r="C4" s="2"/>
      <c r="E4" s="2"/>
      <c r="F4" s="2"/>
      <c r="G4" s="2"/>
      <c r="H4" s="2"/>
    </row>
    <row r="5" spans="3:8" ht="11.25">
      <c r="C5" s="5" t="s">
        <v>0</v>
      </c>
      <c r="D5" s="155">
        <v>2011</v>
      </c>
      <c r="E5" s="2"/>
      <c r="F5" s="2"/>
      <c r="G5" s="2"/>
      <c r="H5" s="2"/>
    </row>
    <row r="6" spans="5:8" ht="11.25">
      <c r="E6" s="2"/>
      <c r="F6" s="2"/>
      <c r="G6" s="2"/>
      <c r="H6" s="2"/>
    </row>
    <row r="7" spans="1:9" ht="11.25" customHeight="1">
      <c r="A7" s="92" t="s">
        <v>43</v>
      </c>
      <c r="B7" s="92"/>
      <c r="C7" s="84"/>
      <c r="D7" s="8">
        <v>40</v>
      </c>
      <c r="E7" s="93" t="s">
        <v>53</v>
      </c>
      <c r="F7" s="94"/>
      <c r="G7" s="94"/>
      <c r="H7" s="94"/>
      <c r="I7" s="94"/>
    </row>
    <row r="8" spans="1:9" s="38" customFormat="1" ht="11.25" customHeight="1">
      <c r="A8" s="92" t="s">
        <v>52</v>
      </c>
      <c r="B8" s="92"/>
      <c r="C8" s="84"/>
      <c r="D8" s="40">
        <v>200</v>
      </c>
      <c r="E8" s="93" t="s">
        <v>54</v>
      </c>
      <c r="F8" s="94"/>
      <c r="G8" s="94"/>
      <c r="H8" s="94"/>
      <c r="I8" s="94"/>
    </row>
    <row r="9" spans="1:9" s="38" customFormat="1" ht="11.25" customHeight="1">
      <c r="A9" s="83" t="s">
        <v>45</v>
      </c>
      <c r="B9" s="83"/>
      <c r="C9" s="84"/>
      <c r="D9" s="65">
        <v>0.75</v>
      </c>
      <c r="E9" s="85" t="s">
        <v>57</v>
      </c>
      <c r="F9" s="86"/>
      <c r="G9" s="86"/>
      <c r="H9" s="86"/>
      <c r="I9" s="86"/>
    </row>
    <row r="10" spans="1:9" s="38" customFormat="1" ht="11.25" customHeight="1">
      <c r="A10" s="83" t="s">
        <v>59</v>
      </c>
      <c r="B10" s="83"/>
      <c r="C10" s="84"/>
      <c r="D10" s="77">
        <f>D7*(D9)+D8*(1-(D9))</f>
        <v>80</v>
      </c>
      <c r="E10" s="85" t="s">
        <v>41</v>
      </c>
      <c r="F10" s="86"/>
      <c r="G10" s="86"/>
      <c r="H10" s="86"/>
      <c r="I10" s="86"/>
    </row>
    <row r="11" spans="1:9" s="38" customFormat="1" ht="11.25" customHeight="1">
      <c r="A11" s="83" t="s">
        <v>46</v>
      </c>
      <c r="B11" s="83"/>
      <c r="C11" s="84"/>
      <c r="D11" s="77">
        <f>D8-D7</f>
        <v>160</v>
      </c>
      <c r="E11" s="85" t="s">
        <v>42</v>
      </c>
      <c r="F11" s="86"/>
      <c r="G11" s="86"/>
      <c r="H11" s="86"/>
      <c r="I11" s="86"/>
    </row>
    <row r="12" spans="1:9" ht="12.75" customHeight="1">
      <c r="A12" s="87" t="s">
        <v>5</v>
      </c>
      <c r="B12" s="87"/>
      <c r="C12" s="88"/>
      <c r="D12" s="10">
        <v>0.5</v>
      </c>
      <c r="E12" s="89" t="s">
        <v>56</v>
      </c>
      <c r="F12" s="90"/>
      <c r="G12" s="90"/>
      <c r="H12" s="90"/>
      <c r="I12" s="90"/>
    </row>
    <row r="13" spans="1:9" ht="12.75" customHeight="1">
      <c r="A13" s="87" t="s">
        <v>30</v>
      </c>
      <c r="B13" s="87"/>
      <c r="C13" s="88"/>
      <c r="D13" s="72">
        <v>642000</v>
      </c>
      <c r="E13" s="89" t="s">
        <v>35</v>
      </c>
      <c r="F13" s="90"/>
      <c r="G13" s="90"/>
      <c r="H13" s="90"/>
      <c r="I13" s="90"/>
    </row>
    <row r="14" spans="1:10" ht="12.75" customHeight="1">
      <c r="A14" s="87" t="s">
        <v>32</v>
      </c>
      <c r="B14" s="87"/>
      <c r="C14" s="88"/>
      <c r="D14" s="78">
        <f>D13/D11</f>
        <v>4012.5</v>
      </c>
      <c r="E14" s="89" t="s">
        <v>61</v>
      </c>
      <c r="F14" s="91"/>
      <c r="G14" s="91"/>
      <c r="H14" s="91"/>
      <c r="I14" s="91"/>
      <c r="J14" s="11"/>
    </row>
    <row r="15" spans="1:10" ht="12.75" customHeight="1">
      <c r="A15" s="87" t="s">
        <v>31</v>
      </c>
      <c r="B15" s="87"/>
      <c r="C15" s="88"/>
      <c r="D15" s="50">
        <v>200000</v>
      </c>
      <c r="E15" s="89" t="s">
        <v>55</v>
      </c>
      <c r="F15" s="91"/>
      <c r="G15" s="91"/>
      <c r="H15" s="91"/>
      <c r="I15" s="91"/>
      <c r="J15" s="11"/>
    </row>
    <row r="16" spans="1:10" ht="12.75" customHeight="1">
      <c r="A16" s="87" t="s">
        <v>40</v>
      </c>
      <c r="B16" s="87"/>
      <c r="C16" s="88"/>
      <c r="D16" s="78">
        <f>D15/D11</f>
        <v>1250</v>
      </c>
      <c r="E16" s="89" t="s">
        <v>62</v>
      </c>
      <c r="F16" s="91"/>
      <c r="G16" s="91"/>
      <c r="H16" s="91"/>
      <c r="I16" s="91"/>
      <c r="J16" s="11"/>
    </row>
    <row r="17" spans="1:10" ht="24" customHeight="1">
      <c r="A17" s="96" t="s">
        <v>19</v>
      </c>
      <c r="B17" s="96"/>
      <c r="C17" s="97"/>
      <c r="D17" s="68">
        <v>40</v>
      </c>
      <c r="E17" s="85" t="s">
        <v>20</v>
      </c>
      <c r="F17" s="86"/>
      <c r="G17" s="86"/>
      <c r="H17" s="86"/>
      <c r="I17" s="86"/>
      <c r="J17" s="12"/>
    </row>
    <row r="18" spans="1:10" ht="11.25" customHeight="1">
      <c r="A18" s="87" t="s">
        <v>58</v>
      </c>
      <c r="B18" s="87"/>
      <c r="C18" s="87"/>
      <c r="D18" s="6">
        <v>8.3</v>
      </c>
      <c r="E18" s="85" t="s">
        <v>26</v>
      </c>
      <c r="F18" s="86"/>
      <c r="G18" s="86"/>
      <c r="H18" s="86"/>
      <c r="I18" s="86"/>
      <c r="J18" s="12"/>
    </row>
    <row r="19" spans="1:9" s="15" customFormat="1" ht="12.75" customHeight="1">
      <c r="A19" s="98" t="s">
        <v>27</v>
      </c>
      <c r="B19" s="98"/>
      <c r="C19" s="99"/>
      <c r="D19" s="6">
        <v>100</v>
      </c>
      <c r="E19" s="95" t="s">
        <v>29</v>
      </c>
      <c r="F19" s="95"/>
      <c r="G19" s="95"/>
      <c r="H19" s="95"/>
      <c r="I19" s="95"/>
    </row>
    <row r="20" spans="1:9" s="15" customFormat="1" ht="12.75" customHeight="1">
      <c r="A20" s="13"/>
      <c r="B20" s="13"/>
      <c r="C20" s="16"/>
      <c r="D20" s="16"/>
      <c r="E20" s="14"/>
      <c r="F20" s="14"/>
      <c r="G20" s="14"/>
      <c r="H20" s="14"/>
      <c r="I20" s="14"/>
    </row>
    <row r="21" spans="1:8" s="15" customFormat="1" ht="12" thickBot="1">
      <c r="A21" s="17"/>
      <c r="B21" s="17"/>
      <c r="C21" s="16"/>
      <c r="D21" s="16"/>
      <c r="E21" s="18"/>
      <c r="F21" s="18"/>
      <c r="G21" s="16"/>
      <c r="H21" s="16"/>
    </row>
    <row r="22" spans="1:9" s="1" customFormat="1" ht="20.25" customHeight="1">
      <c r="A22" s="104" t="s">
        <v>25</v>
      </c>
      <c r="B22" s="105"/>
      <c r="C22" s="116" t="s">
        <v>12</v>
      </c>
      <c r="D22" s="117"/>
      <c r="E22" s="117"/>
      <c r="F22" s="105"/>
      <c r="G22" s="116" t="s">
        <v>11</v>
      </c>
      <c r="H22" s="117"/>
      <c r="I22" s="118"/>
    </row>
    <row r="23" spans="1:11" ht="49.5" customHeight="1">
      <c r="A23" s="106" t="s">
        <v>13</v>
      </c>
      <c r="B23" s="107"/>
      <c r="C23" s="110" t="s">
        <v>28</v>
      </c>
      <c r="D23" s="111"/>
      <c r="E23" s="111"/>
      <c r="F23" s="112"/>
      <c r="G23" s="85" t="s">
        <v>60</v>
      </c>
      <c r="H23" s="86"/>
      <c r="I23" s="100"/>
      <c r="J23" s="9"/>
      <c r="K23" s="9"/>
    </row>
    <row r="24" spans="1:9" ht="33.75" customHeight="1" thickBot="1">
      <c r="A24" s="108"/>
      <c r="B24" s="109"/>
      <c r="C24" s="113"/>
      <c r="D24" s="114"/>
      <c r="E24" s="114"/>
      <c r="F24" s="115"/>
      <c r="G24" s="101"/>
      <c r="H24" s="102"/>
      <c r="I24" s="103"/>
    </row>
    <row r="25" spans="1:9" ht="11.25">
      <c r="A25" s="5"/>
      <c r="B25" s="5"/>
      <c r="C25" s="16"/>
      <c r="D25" s="13"/>
      <c r="E25" s="18"/>
      <c r="F25" s="18"/>
      <c r="G25" s="16"/>
      <c r="H25" s="16"/>
      <c r="I25" s="15"/>
    </row>
    <row r="26" spans="3:9" ht="11.25">
      <c r="C26" s="2"/>
      <c r="D26" s="13"/>
      <c r="E26" s="13"/>
      <c r="F26" s="13"/>
      <c r="G26" s="13"/>
      <c r="H26" s="13"/>
      <c r="I26" s="15"/>
    </row>
    <row r="27" spans="1:9" ht="11.25">
      <c r="A27" s="56" t="s">
        <v>39</v>
      </c>
      <c r="B27" s="57"/>
      <c r="C27" s="58"/>
      <c r="D27" s="58"/>
      <c r="E27" s="58"/>
      <c r="F27" s="58"/>
      <c r="G27" s="58"/>
      <c r="H27" s="58"/>
      <c r="I27" s="59"/>
    </row>
    <row r="28" spans="1:9" ht="45">
      <c r="A28" s="19" t="s">
        <v>21</v>
      </c>
      <c r="B28" s="20" t="s">
        <v>15</v>
      </c>
      <c r="C28" s="21" t="s">
        <v>14</v>
      </c>
      <c r="D28" s="22" t="s">
        <v>1</v>
      </c>
      <c r="E28" s="23" t="s">
        <v>2</v>
      </c>
      <c r="F28" s="22" t="s">
        <v>33</v>
      </c>
      <c r="G28" s="23" t="s">
        <v>3</v>
      </c>
      <c r="H28" s="22" t="s">
        <v>34</v>
      </c>
      <c r="I28" s="22" t="s">
        <v>22</v>
      </c>
    </row>
    <row r="29" spans="1:9" ht="11.25">
      <c r="A29" s="24" t="s">
        <v>6</v>
      </c>
      <c r="B29" s="24" t="s">
        <v>17</v>
      </c>
      <c r="C29" s="31">
        <f>1.5*((D18/12)^0.9)*(($D$10/3)^0.45)*((365-D19)/365)</f>
        <v>3.424816914714534</v>
      </c>
      <c r="D29" s="25" t="s">
        <v>7</v>
      </c>
      <c r="E29" s="26" t="s">
        <v>4</v>
      </c>
      <c r="F29" s="73">
        <f>C29*D14*D12/2000</f>
        <v>3.4355194675730174</v>
      </c>
      <c r="G29" s="16">
        <f>D17</f>
        <v>40</v>
      </c>
      <c r="H29" s="35">
        <f>IF(G29=0,F29,(F29*((100-G29)/100)))</f>
        <v>2.0613116805438105</v>
      </c>
      <c r="I29" s="35">
        <f>IF(G29=0,D16*D12*C29/2000,(D16*D12*C29*((100-G29)/100)/2000))</f>
        <v>0.6421531715089752</v>
      </c>
    </row>
    <row r="30" spans="1:9" ht="11.25">
      <c r="A30" s="27" t="s">
        <v>6</v>
      </c>
      <c r="B30" s="27" t="s">
        <v>16</v>
      </c>
      <c r="C30" s="32">
        <f>0.15*((D18/12)^0.9)*(($D$10/3)^0.45)*((365-D19)/365)</f>
        <v>0.34248169147145346</v>
      </c>
      <c r="D30" s="28" t="s">
        <v>7</v>
      </c>
      <c r="E30" s="29" t="s">
        <v>4</v>
      </c>
      <c r="F30" s="64">
        <f>C30*D14*D12/2000</f>
        <v>0.3435519467573018</v>
      </c>
      <c r="G30" s="74">
        <f>D17</f>
        <v>40</v>
      </c>
      <c r="H30" s="36">
        <f>IF(G30=0,F30,(F30*((100-G30)/100)))</f>
        <v>0.20613116805438106</v>
      </c>
      <c r="I30" s="51">
        <f>IF(G30=0,D16*D12*C30/2000,(D16*D12*C30*((100-G30)/100)/2000))</f>
        <v>0.06421531715089752</v>
      </c>
    </row>
    <row r="31" spans="1:9" ht="11.25">
      <c r="A31" s="30"/>
      <c r="B31" s="30"/>
      <c r="C31" s="26"/>
      <c r="D31" s="26"/>
      <c r="E31" s="26"/>
      <c r="F31" s="75"/>
      <c r="G31" s="16"/>
      <c r="H31" s="76"/>
      <c r="I31" s="76"/>
    </row>
    <row r="32" spans="1:8" ht="11.25">
      <c r="A32" s="30"/>
      <c r="B32" s="30"/>
      <c r="C32" s="26"/>
      <c r="D32" s="26"/>
      <c r="E32" s="26"/>
      <c r="F32" s="26"/>
      <c r="G32" s="26"/>
      <c r="H32" s="26"/>
    </row>
    <row r="33" spans="1:8" ht="11.25">
      <c r="A33" s="60" t="s">
        <v>38</v>
      </c>
      <c r="B33" s="61"/>
      <c r="C33" s="62"/>
      <c r="D33" s="63"/>
      <c r="E33" s="2"/>
      <c r="F33" s="2"/>
      <c r="G33" s="2"/>
      <c r="H33" s="2"/>
    </row>
    <row r="34" spans="1:8" ht="45">
      <c r="A34" s="19" t="s">
        <v>21</v>
      </c>
      <c r="B34" s="20" t="s">
        <v>15</v>
      </c>
      <c r="C34" s="22" t="s">
        <v>37</v>
      </c>
      <c r="D34" s="22" t="s">
        <v>36</v>
      </c>
      <c r="E34" s="2"/>
      <c r="F34" s="2"/>
      <c r="G34" s="2"/>
      <c r="H34" s="2"/>
    </row>
    <row r="35" spans="1:8" ht="11.25">
      <c r="A35" s="24" t="s">
        <v>6</v>
      </c>
      <c r="B35" s="24" t="s">
        <v>17</v>
      </c>
      <c r="C35" s="79">
        <f>F29*2000/8760</f>
        <v>0.7843651752449811</v>
      </c>
      <c r="D35" s="79">
        <f>H29*2000/8760</f>
        <v>0.4706191051469887</v>
      </c>
      <c r="E35" s="2"/>
      <c r="F35" s="2"/>
      <c r="G35" s="2"/>
      <c r="H35" s="2"/>
    </row>
    <row r="36" spans="1:8" ht="11.25">
      <c r="A36" s="27" t="s">
        <v>6</v>
      </c>
      <c r="B36" s="27" t="s">
        <v>16</v>
      </c>
      <c r="C36" s="36">
        <f>F30*2000/8760</f>
        <v>0.07843651752449812</v>
      </c>
      <c r="D36" s="36">
        <f>H30*2000/8760</f>
        <v>0.04706191051469887</v>
      </c>
      <c r="E36" s="2"/>
      <c r="F36" s="2"/>
      <c r="G36" s="2"/>
      <c r="H36" s="2"/>
    </row>
    <row r="37" spans="1:8" ht="11.25">
      <c r="A37" s="30"/>
      <c r="B37" s="30"/>
      <c r="C37" s="2"/>
      <c r="E37" s="2"/>
      <c r="F37" s="2"/>
      <c r="G37" s="2"/>
      <c r="H37" s="2"/>
    </row>
    <row r="38" spans="3:8" ht="11.25">
      <c r="C38" s="2"/>
      <c r="E38" s="2"/>
      <c r="F38" s="2"/>
      <c r="G38" s="2"/>
      <c r="H38" s="2"/>
    </row>
    <row r="39" spans="3:8" ht="11.25">
      <c r="C39" s="2"/>
      <c r="E39" s="2"/>
      <c r="F39" s="2"/>
      <c r="G39" s="2"/>
      <c r="H39" s="2"/>
    </row>
    <row r="40" spans="3:8" ht="11.25">
      <c r="C40" s="2"/>
      <c r="E40" s="2"/>
      <c r="F40" s="2"/>
      <c r="G40" s="2"/>
      <c r="H40" s="2"/>
    </row>
    <row r="41" spans="3:8" ht="11.25">
      <c r="C41" s="2"/>
      <c r="E41" s="2"/>
      <c r="F41" s="2"/>
      <c r="G41" s="2"/>
      <c r="H41" s="2"/>
    </row>
    <row r="42" spans="3:8" ht="11.25">
      <c r="C42" s="2"/>
      <c r="E42" s="2"/>
      <c r="F42" s="2"/>
      <c r="G42" s="2"/>
      <c r="H42" s="2"/>
    </row>
    <row r="43" spans="3:8" ht="11.25">
      <c r="C43" s="2"/>
      <c r="E43" s="2"/>
      <c r="F43" s="2"/>
      <c r="G43" s="2"/>
      <c r="H43" s="2"/>
    </row>
    <row r="44" spans="3:8" ht="11.25">
      <c r="C44" s="2"/>
      <c r="E44" s="2"/>
      <c r="F44" s="2"/>
      <c r="G44" s="2"/>
      <c r="H44" s="2"/>
    </row>
    <row r="45" spans="3:8" ht="11.25">
      <c r="C45" s="2"/>
      <c r="E45" s="2"/>
      <c r="F45" s="2"/>
      <c r="G45" s="2"/>
      <c r="H45" s="2"/>
    </row>
    <row r="46" spans="3:8" ht="11.25">
      <c r="C46" s="2"/>
      <c r="E46" s="2"/>
      <c r="F46" s="2"/>
      <c r="G46" s="2"/>
      <c r="H46" s="2"/>
    </row>
    <row r="47" spans="3:8" ht="11.25">
      <c r="C47" s="2"/>
      <c r="E47" s="2"/>
      <c r="F47" s="2"/>
      <c r="G47" s="2"/>
      <c r="H47" s="2"/>
    </row>
    <row r="48" spans="3:8" ht="11.25">
      <c r="C48" s="2"/>
      <c r="E48" s="2"/>
      <c r="F48" s="2"/>
      <c r="G48" s="2"/>
      <c r="H48" s="2"/>
    </row>
  </sheetData>
  <sheetProtection sheet="1" objects="1" scenarios="1"/>
  <mergeCells count="32">
    <mergeCell ref="A23:B24"/>
    <mergeCell ref="C23:F24"/>
    <mergeCell ref="G23:I24"/>
    <mergeCell ref="A19:C19"/>
    <mergeCell ref="E19:I19"/>
    <mergeCell ref="A22:B22"/>
    <mergeCell ref="C22:F22"/>
    <mergeCell ref="G22:I22"/>
    <mergeCell ref="A16:C16"/>
    <mergeCell ref="E16:I16"/>
    <mergeCell ref="A17:C17"/>
    <mergeCell ref="E17:I17"/>
    <mergeCell ref="A18:C18"/>
    <mergeCell ref="E18:I18"/>
    <mergeCell ref="A13:C13"/>
    <mergeCell ref="E13:I13"/>
    <mergeCell ref="A14:C14"/>
    <mergeCell ref="E14:I14"/>
    <mergeCell ref="A15:C15"/>
    <mergeCell ref="E15:I15"/>
    <mergeCell ref="A10:C10"/>
    <mergeCell ref="E10:I10"/>
    <mergeCell ref="A11:C11"/>
    <mergeCell ref="E11:I11"/>
    <mergeCell ref="A12:C12"/>
    <mergeCell ref="E12:I12"/>
    <mergeCell ref="A7:C7"/>
    <mergeCell ref="E7:I7"/>
    <mergeCell ref="A8:C8"/>
    <mergeCell ref="E8:I8"/>
    <mergeCell ref="A9:C9"/>
    <mergeCell ref="E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13.57421875" style="38" customWidth="1"/>
    <col min="2" max="2" width="12.00390625" style="38" customWidth="1"/>
    <col min="3" max="3" width="14.7109375" style="37" customWidth="1"/>
    <col min="4" max="4" width="11.8515625" style="37" customWidth="1"/>
    <col min="5" max="5" width="10.421875" style="37" customWidth="1"/>
    <col min="6" max="6" width="21.7109375" style="37" customWidth="1"/>
    <col min="7" max="7" width="12.28125" style="37" customWidth="1"/>
    <col min="8" max="8" width="18.421875" style="37" customWidth="1"/>
    <col min="9" max="9" width="14.8515625" style="38" customWidth="1"/>
    <col min="10" max="16384" width="9.140625" style="38" customWidth="1"/>
  </cols>
  <sheetData>
    <row r="1" spans="1:7" ht="11.25">
      <c r="A1" s="141" t="s">
        <v>9</v>
      </c>
      <c r="B1" s="141"/>
      <c r="C1" s="141"/>
      <c r="D1" s="141"/>
      <c r="E1" s="141"/>
      <c r="F1" s="141"/>
      <c r="G1" s="141"/>
    </row>
    <row r="2" spans="1:7" ht="11.25">
      <c r="A2" s="142" t="s">
        <v>10</v>
      </c>
      <c r="B2" s="142"/>
      <c r="C2" s="142"/>
      <c r="D2" s="142"/>
      <c r="E2" s="142"/>
      <c r="F2" s="142"/>
      <c r="G2" s="142"/>
    </row>
    <row r="3" spans="1:8" s="41" customFormat="1" ht="11.25" customHeight="1">
      <c r="A3" s="156" t="s">
        <v>63</v>
      </c>
      <c r="B3" s="146"/>
      <c r="C3" s="146"/>
      <c r="D3" s="146"/>
      <c r="E3" s="146"/>
      <c r="F3" s="146"/>
      <c r="G3" s="146"/>
      <c r="H3" s="45"/>
    </row>
    <row r="4" spans="1:2" ht="11.25">
      <c r="A4" s="39"/>
      <c r="B4" s="39"/>
    </row>
    <row r="5" spans="1:4" ht="11.25" customHeight="1">
      <c r="A5" s="92" t="s">
        <v>0</v>
      </c>
      <c r="B5" s="92"/>
      <c r="C5" s="84"/>
      <c r="D5" s="8"/>
    </row>
    <row r="6" spans="1:3" ht="11.25">
      <c r="A6" s="92"/>
      <c r="B6" s="92"/>
      <c r="C6" s="92"/>
    </row>
    <row r="7" spans="1:9" ht="11.25" customHeight="1">
      <c r="A7" s="92" t="s">
        <v>43</v>
      </c>
      <c r="B7" s="92"/>
      <c r="C7" s="84"/>
      <c r="D7" s="8"/>
      <c r="E7" s="93" t="s">
        <v>53</v>
      </c>
      <c r="F7" s="94"/>
      <c r="G7" s="94"/>
      <c r="H7" s="94"/>
      <c r="I7" s="94"/>
    </row>
    <row r="8" spans="1:9" ht="11.25" customHeight="1">
      <c r="A8" s="92" t="s">
        <v>44</v>
      </c>
      <c r="B8" s="92"/>
      <c r="C8" s="84"/>
      <c r="D8" s="40"/>
      <c r="E8" s="93" t="s">
        <v>54</v>
      </c>
      <c r="F8" s="94"/>
      <c r="G8" s="94"/>
      <c r="H8" s="94"/>
      <c r="I8" s="94"/>
    </row>
    <row r="9" spans="1:9" ht="11.25" customHeight="1">
      <c r="A9" s="83" t="s">
        <v>45</v>
      </c>
      <c r="B9" s="83"/>
      <c r="C9" s="84"/>
      <c r="D9" s="65"/>
      <c r="E9" s="85" t="s">
        <v>57</v>
      </c>
      <c r="F9" s="86"/>
      <c r="G9" s="86"/>
      <c r="H9" s="86"/>
      <c r="I9" s="86"/>
    </row>
    <row r="10" spans="1:9" ht="11.25" customHeight="1">
      <c r="A10" s="83" t="s">
        <v>59</v>
      </c>
      <c r="B10" s="83"/>
      <c r="C10" s="84"/>
      <c r="D10" s="80">
        <f>D7*(D9)+D8*(1-(D9))</f>
        <v>0</v>
      </c>
      <c r="E10" s="85" t="s">
        <v>41</v>
      </c>
      <c r="F10" s="86"/>
      <c r="G10" s="86"/>
      <c r="H10" s="86"/>
      <c r="I10" s="86"/>
    </row>
    <row r="11" spans="1:9" ht="11.25" customHeight="1">
      <c r="A11" s="83" t="s">
        <v>46</v>
      </c>
      <c r="B11" s="83"/>
      <c r="C11" s="84"/>
      <c r="D11" s="77">
        <f>D8-D7</f>
        <v>0</v>
      </c>
      <c r="E11" s="85" t="s">
        <v>42</v>
      </c>
      <c r="F11" s="86"/>
      <c r="G11" s="86"/>
      <c r="H11" s="86"/>
      <c r="I11" s="86"/>
    </row>
    <row r="12" spans="1:8" ht="11.25">
      <c r="A12" s="92" t="s">
        <v>5</v>
      </c>
      <c r="B12" s="92"/>
      <c r="C12" s="84"/>
      <c r="D12" s="40"/>
      <c r="E12" s="69" t="s">
        <v>56</v>
      </c>
      <c r="F12" s="38"/>
      <c r="G12" s="38"/>
      <c r="H12" s="38"/>
    </row>
    <row r="13" spans="1:9" ht="12.75" customHeight="1">
      <c r="A13" s="87" t="s">
        <v>30</v>
      </c>
      <c r="B13" s="87"/>
      <c r="C13" s="87"/>
      <c r="D13" s="50"/>
      <c r="E13" s="143" t="s">
        <v>35</v>
      </c>
      <c r="F13" s="143"/>
      <c r="G13" s="143"/>
      <c r="H13" s="143"/>
      <c r="I13" s="143"/>
    </row>
    <row r="14" spans="1:9" ht="11.25" customHeight="1">
      <c r="A14" s="87" t="s">
        <v>32</v>
      </c>
      <c r="B14" s="87"/>
      <c r="C14" s="88"/>
      <c r="D14" s="81" t="e">
        <f>D13/D11</f>
        <v>#DIV/0!</v>
      </c>
      <c r="E14" s="130" t="s">
        <v>61</v>
      </c>
      <c r="F14" s="131"/>
      <c r="G14" s="131"/>
      <c r="H14" s="131"/>
      <c r="I14" s="131"/>
    </row>
    <row r="15" spans="1:9" ht="12.75" customHeight="1">
      <c r="A15" s="87" t="s">
        <v>31</v>
      </c>
      <c r="B15" s="87"/>
      <c r="C15" s="87"/>
      <c r="D15" s="50"/>
      <c r="E15" s="130" t="s">
        <v>55</v>
      </c>
      <c r="F15" s="131"/>
      <c r="G15" s="131"/>
      <c r="H15" s="131"/>
      <c r="I15" s="131"/>
    </row>
    <row r="16" spans="1:9" ht="12.75" customHeight="1">
      <c r="A16" s="87" t="s">
        <v>40</v>
      </c>
      <c r="B16" s="87"/>
      <c r="C16" s="88"/>
      <c r="D16" s="81" t="e">
        <f>D15/D11</f>
        <v>#DIV/0!</v>
      </c>
      <c r="E16" s="130" t="s">
        <v>62</v>
      </c>
      <c r="F16" s="131"/>
      <c r="G16" s="131"/>
      <c r="H16" s="131"/>
      <c r="I16" s="131"/>
    </row>
    <row r="17" spans="1:9" ht="12.75" customHeight="1">
      <c r="A17" s="126" t="s">
        <v>47</v>
      </c>
      <c r="B17" s="126"/>
      <c r="C17" s="127"/>
      <c r="D17" s="128"/>
      <c r="E17" s="85" t="s">
        <v>51</v>
      </c>
      <c r="F17" s="86"/>
      <c r="G17" s="86"/>
      <c r="H17" s="86"/>
      <c r="I17" s="86"/>
    </row>
    <row r="18" spans="1:9" ht="12.75" customHeight="1">
      <c r="A18" s="126"/>
      <c r="B18" s="126"/>
      <c r="C18" s="127"/>
      <c r="D18" s="129"/>
      <c r="E18" s="85"/>
      <c r="F18" s="86"/>
      <c r="G18" s="86"/>
      <c r="H18" s="86"/>
      <c r="I18" s="86"/>
    </row>
    <row r="19" spans="1:9" ht="12.75" customHeight="1">
      <c r="A19" s="98" t="s">
        <v>27</v>
      </c>
      <c r="B19" s="98"/>
      <c r="C19" s="98"/>
      <c r="D19" s="6"/>
      <c r="E19" s="140" t="s">
        <v>29</v>
      </c>
      <c r="F19" s="140"/>
      <c r="G19" s="140"/>
      <c r="H19" s="140"/>
      <c r="I19" s="140"/>
    </row>
    <row r="20" spans="1:9" s="41" customFormat="1" ht="12.75" customHeight="1">
      <c r="A20" s="13"/>
      <c r="B20" s="13"/>
      <c r="C20" s="13"/>
      <c r="D20" s="16"/>
      <c r="E20" s="14"/>
      <c r="F20" s="14"/>
      <c r="G20" s="14"/>
      <c r="H20" s="14"/>
      <c r="I20" s="14"/>
    </row>
    <row r="21" spans="1:8" ht="13.5" customHeight="1" thickBot="1">
      <c r="A21" s="7"/>
      <c r="B21" s="7"/>
      <c r="C21" s="42"/>
      <c r="D21" s="45"/>
      <c r="E21" s="43"/>
      <c r="F21" s="43"/>
      <c r="G21" s="42"/>
      <c r="H21" s="42"/>
    </row>
    <row r="22" spans="1:9" s="44" customFormat="1" ht="12.75" customHeight="1">
      <c r="A22" s="139" t="s">
        <v>18</v>
      </c>
      <c r="B22" s="138"/>
      <c r="C22" s="135" t="s">
        <v>12</v>
      </c>
      <c r="D22" s="136"/>
      <c r="E22" s="136"/>
      <c r="F22" s="138"/>
      <c r="G22" s="135" t="s">
        <v>11</v>
      </c>
      <c r="H22" s="136"/>
      <c r="I22" s="137"/>
    </row>
    <row r="23" spans="1:11" ht="33.75" customHeight="1">
      <c r="A23" s="106" t="s">
        <v>24</v>
      </c>
      <c r="B23" s="107"/>
      <c r="C23" s="147" t="s">
        <v>64</v>
      </c>
      <c r="D23" s="148"/>
      <c r="E23" s="148"/>
      <c r="F23" s="149"/>
      <c r="G23" s="132" t="s">
        <v>65</v>
      </c>
      <c r="H23" s="133"/>
      <c r="I23" s="134"/>
      <c r="J23" s="9"/>
      <c r="K23" s="9"/>
    </row>
    <row r="24" spans="1:9" ht="39.75" customHeight="1" thickBot="1">
      <c r="A24" s="108"/>
      <c r="B24" s="109"/>
      <c r="C24" s="150"/>
      <c r="D24" s="151"/>
      <c r="E24" s="151"/>
      <c r="F24" s="152"/>
      <c r="G24" s="101"/>
      <c r="H24" s="102"/>
      <c r="I24" s="103"/>
    </row>
    <row r="25" spans="1:8" ht="12.75" customHeight="1">
      <c r="A25" s="7"/>
      <c r="B25" s="7"/>
      <c r="C25" s="42"/>
      <c r="E25" s="43"/>
      <c r="F25" s="43"/>
      <c r="G25" s="42"/>
      <c r="H25" s="42"/>
    </row>
    <row r="26" spans="5:8" ht="12.75" customHeight="1">
      <c r="E26" s="45"/>
      <c r="F26" s="45"/>
      <c r="G26" s="45"/>
      <c r="H26" s="45"/>
    </row>
    <row r="27" spans="1:8" ht="12.75" customHeight="1">
      <c r="A27" s="119" t="s">
        <v>23</v>
      </c>
      <c r="B27" s="119"/>
      <c r="C27" s="119"/>
      <c r="D27" s="119"/>
      <c r="E27" s="119"/>
      <c r="F27" s="119"/>
      <c r="G27" s="119"/>
      <c r="H27" s="38"/>
    </row>
    <row r="28" spans="1:7" s="54" customFormat="1" ht="56.25" customHeight="1">
      <c r="A28" s="20" t="s">
        <v>21</v>
      </c>
      <c r="B28" s="52" t="s">
        <v>15</v>
      </c>
      <c r="C28" s="22" t="s">
        <v>14</v>
      </c>
      <c r="D28" s="23" t="s">
        <v>1</v>
      </c>
      <c r="E28" s="22" t="s">
        <v>2</v>
      </c>
      <c r="F28" s="22" t="s">
        <v>48</v>
      </c>
      <c r="G28" s="53" t="s">
        <v>22</v>
      </c>
    </row>
    <row r="29" spans="1:8" ht="12.75" customHeight="1">
      <c r="A29" s="66" t="s">
        <v>6</v>
      </c>
      <c r="B29" s="66" t="s">
        <v>17</v>
      </c>
      <c r="C29" s="153">
        <f>(0.0022*(D17^0.91)*($D$10^1.02))*(1-(D19/1460))</f>
        <v>0</v>
      </c>
      <c r="D29" s="67" t="s">
        <v>7</v>
      </c>
      <c r="E29" s="67" t="s">
        <v>4</v>
      </c>
      <c r="F29" s="55" t="e">
        <f>C29*D14*D12/2000</f>
        <v>#DIV/0!</v>
      </c>
      <c r="G29" s="55" t="e">
        <f>((D16*D12*C29)/2000)</f>
        <v>#DIV/0!</v>
      </c>
      <c r="H29" s="38"/>
    </row>
    <row r="30" spans="1:8" ht="12.75" customHeight="1">
      <c r="A30" s="47" t="s">
        <v>6</v>
      </c>
      <c r="B30" s="47" t="s">
        <v>16</v>
      </c>
      <c r="C30" s="154">
        <f>(0.00054*(D17^0.91)*($D$10^1.02))*(1-(D19/1460))</f>
        <v>0</v>
      </c>
      <c r="D30" s="48" t="s">
        <v>7</v>
      </c>
      <c r="E30" s="48" t="s">
        <v>4</v>
      </c>
      <c r="F30" s="49" t="e">
        <f>C30*D14*D12/2000</f>
        <v>#DIV/0!</v>
      </c>
      <c r="G30" s="49" t="e">
        <f>((D16*D12*C30)/2000)</f>
        <v>#DIV/0!</v>
      </c>
      <c r="H30" s="38"/>
    </row>
    <row r="31" spans="1:8" ht="12.75" customHeight="1">
      <c r="A31" s="12"/>
      <c r="B31" s="12"/>
      <c r="C31" s="46"/>
      <c r="D31" s="46"/>
      <c r="E31" s="46"/>
      <c r="F31" s="46"/>
      <c r="G31" s="46"/>
      <c r="H31" s="46"/>
    </row>
    <row r="32" ht="12.75" customHeight="1"/>
    <row r="33" spans="1:3" ht="12.75" customHeight="1">
      <c r="A33" s="120" t="s">
        <v>50</v>
      </c>
      <c r="B33" s="121"/>
      <c r="C33" s="122"/>
    </row>
    <row r="34" spans="1:8" ht="12.75" customHeight="1">
      <c r="A34" s="123"/>
      <c r="B34" s="124"/>
      <c r="C34" s="125"/>
      <c r="H34" s="38"/>
    </row>
    <row r="35" spans="1:8" ht="33.75">
      <c r="A35" s="19" t="s">
        <v>21</v>
      </c>
      <c r="B35" s="20" t="s">
        <v>15</v>
      </c>
      <c r="C35" s="22" t="s">
        <v>49</v>
      </c>
      <c r="H35" s="38"/>
    </row>
    <row r="36" spans="1:8" ht="12.75" customHeight="1">
      <c r="A36" s="24" t="s">
        <v>6</v>
      </c>
      <c r="B36" s="24" t="s">
        <v>17</v>
      </c>
      <c r="C36" s="82" t="e">
        <f>F29*2000/8760</f>
        <v>#DIV/0!</v>
      </c>
      <c r="H36" s="38"/>
    </row>
    <row r="37" spans="1:8" ht="12.75" customHeight="1">
      <c r="A37" s="27" t="s">
        <v>6</v>
      </c>
      <c r="B37" s="27" t="s">
        <v>16</v>
      </c>
      <c r="C37" s="34" t="e">
        <f>F30*2000/8760</f>
        <v>#DIV/0!</v>
      </c>
      <c r="H37" s="38"/>
    </row>
  </sheetData>
  <sheetProtection sheet="1" objects="1" scenarios="1"/>
  <mergeCells count="36">
    <mergeCell ref="G22:I22"/>
    <mergeCell ref="A23:B24"/>
    <mergeCell ref="C23:F24"/>
    <mergeCell ref="G23:I24"/>
    <mergeCell ref="A27:G27"/>
    <mergeCell ref="A33:C34"/>
    <mergeCell ref="E11:I11"/>
    <mergeCell ref="A16:C16"/>
    <mergeCell ref="E16:I16"/>
    <mergeCell ref="A17:C18"/>
    <mergeCell ref="D17:D18"/>
    <mergeCell ref="E17:I18"/>
    <mergeCell ref="E7:I7"/>
    <mergeCell ref="A14:C14"/>
    <mergeCell ref="E14:I14"/>
    <mergeCell ref="A12:C12"/>
    <mergeCell ref="E13:I13"/>
    <mergeCell ref="A8:C8"/>
    <mergeCell ref="E8:I8"/>
    <mergeCell ref="A9:C9"/>
    <mergeCell ref="A10:C10"/>
    <mergeCell ref="A1:G1"/>
    <mergeCell ref="A2:G2"/>
    <mergeCell ref="A15:C15"/>
    <mergeCell ref="A5:C5"/>
    <mergeCell ref="A6:C6"/>
    <mergeCell ref="A13:C13"/>
    <mergeCell ref="A11:C11"/>
    <mergeCell ref="A7:C7"/>
    <mergeCell ref="A19:C19"/>
    <mergeCell ref="E19:I19"/>
    <mergeCell ref="A22:B22"/>
    <mergeCell ref="C22:F22"/>
    <mergeCell ref="E10:I10"/>
    <mergeCell ref="E9:I9"/>
    <mergeCell ref="E15:I15"/>
  </mergeCells>
  <printOptions/>
  <pageMargins left="0.25" right="0.25" top="1" bottom="1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3.57421875" style="38" customWidth="1"/>
    <col min="2" max="2" width="12.00390625" style="38" customWidth="1"/>
    <col min="3" max="3" width="14.7109375" style="37" customWidth="1"/>
    <col min="4" max="4" width="11.8515625" style="37" customWidth="1"/>
    <col min="5" max="5" width="10.421875" style="37" customWidth="1"/>
    <col min="6" max="6" width="21.7109375" style="37" customWidth="1"/>
    <col min="7" max="7" width="12.28125" style="37" customWidth="1"/>
    <col min="8" max="8" width="18.421875" style="37" customWidth="1"/>
    <col min="9" max="9" width="14.8515625" style="38" customWidth="1"/>
    <col min="10" max="16384" width="9.140625" style="38" customWidth="1"/>
  </cols>
  <sheetData>
    <row r="1" spans="1:7" ht="11.25">
      <c r="A1" s="141" t="s">
        <v>9</v>
      </c>
      <c r="B1" s="141"/>
      <c r="C1" s="141"/>
      <c r="D1" s="141"/>
      <c r="E1" s="141"/>
      <c r="F1" s="141"/>
      <c r="G1" s="141"/>
    </row>
    <row r="2" spans="1:7" ht="11.25">
      <c r="A2" s="142" t="s">
        <v>10</v>
      </c>
      <c r="B2" s="142"/>
      <c r="C2" s="142"/>
      <c r="D2" s="142"/>
      <c r="E2" s="142"/>
      <c r="F2" s="142"/>
      <c r="G2" s="142"/>
    </row>
    <row r="3" spans="1:8" s="41" customFormat="1" ht="11.25" customHeight="1">
      <c r="A3" s="156" t="s">
        <v>63</v>
      </c>
      <c r="B3" s="146"/>
      <c r="C3" s="146"/>
      <c r="D3" s="146"/>
      <c r="E3" s="146"/>
      <c r="F3" s="146"/>
      <c r="G3" s="146"/>
      <c r="H3" s="45"/>
    </row>
    <row r="4" spans="1:2" ht="11.25">
      <c r="A4" s="39"/>
      <c r="B4" s="39"/>
    </row>
    <row r="5" spans="1:4" ht="11.25" customHeight="1">
      <c r="A5" s="92" t="s">
        <v>0</v>
      </c>
      <c r="B5" s="92"/>
      <c r="C5" s="84"/>
      <c r="D5" s="8">
        <v>2011</v>
      </c>
    </row>
    <row r="6" spans="1:3" ht="11.25">
      <c r="A6" s="92"/>
      <c r="B6" s="92"/>
      <c r="C6" s="92"/>
    </row>
    <row r="7" spans="1:9" ht="11.25" customHeight="1">
      <c r="A7" s="92" t="s">
        <v>43</v>
      </c>
      <c r="B7" s="92"/>
      <c r="C7" s="84"/>
      <c r="D7" s="8">
        <v>40</v>
      </c>
      <c r="E7" s="93" t="s">
        <v>53</v>
      </c>
      <c r="F7" s="94"/>
      <c r="G7" s="94"/>
      <c r="H7" s="94"/>
      <c r="I7" s="94"/>
    </row>
    <row r="8" spans="1:9" ht="11.25" customHeight="1">
      <c r="A8" s="92" t="s">
        <v>44</v>
      </c>
      <c r="B8" s="92"/>
      <c r="C8" s="84"/>
      <c r="D8" s="40">
        <v>200</v>
      </c>
      <c r="E8" s="93" t="s">
        <v>54</v>
      </c>
      <c r="F8" s="94"/>
      <c r="G8" s="94"/>
      <c r="H8" s="94"/>
      <c r="I8" s="94"/>
    </row>
    <row r="9" spans="1:9" ht="11.25" customHeight="1">
      <c r="A9" s="83" t="s">
        <v>45</v>
      </c>
      <c r="B9" s="83"/>
      <c r="C9" s="84"/>
      <c r="D9" s="65">
        <v>0.5</v>
      </c>
      <c r="E9" s="85" t="s">
        <v>57</v>
      </c>
      <c r="F9" s="86"/>
      <c r="G9" s="86"/>
      <c r="H9" s="86"/>
      <c r="I9" s="86"/>
    </row>
    <row r="10" spans="1:9" ht="11.25" customHeight="1">
      <c r="A10" s="83" t="s">
        <v>59</v>
      </c>
      <c r="B10" s="83"/>
      <c r="C10" s="84"/>
      <c r="D10" s="80">
        <f>D7*(D9)+D8*(1-(D9))</f>
        <v>120</v>
      </c>
      <c r="E10" s="85" t="s">
        <v>41</v>
      </c>
      <c r="F10" s="86"/>
      <c r="G10" s="86"/>
      <c r="H10" s="86"/>
      <c r="I10" s="86"/>
    </row>
    <row r="11" spans="1:9" ht="11.25" customHeight="1">
      <c r="A11" s="83" t="s">
        <v>46</v>
      </c>
      <c r="B11" s="83"/>
      <c r="C11" s="84"/>
      <c r="D11" s="77">
        <f>D8-D7</f>
        <v>160</v>
      </c>
      <c r="E11" s="85" t="s">
        <v>42</v>
      </c>
      <c r="F11" s="86"/>
      <c r="G11" s="86"/>
      <c r="H11" s="86"/>
      <c r="I11" s="86"/>
    </row>
    <row r="12" spans="1:8" ht="11.25">
      <c r="A12" s="92" t="s">
        <v>5</v>
      </c>
      <c r="B12" s="92"/>
      <c r="C12" s="84"/>
      <c r="D12" s="40">
        <v>2</v>
      </c>
      <c r="E12" s="69" t="s">
        <v>56</v>
      </c>
      <c r="F12" s="38"/>
      <c r="G12" s="38"/>
      <c r="H12" s="38"/>
    </row>
    <row r="13" spans="1:9" ht="12.75" customHeight="1">
      <c r="A13" s="87" t="s">
        <v>30</v>
      </c>
      <c r="B13" s="87"/>
      <c r="C13" s="87"/>
      <c r="D13" s="50">
        <v>642000</v>
      </c>
      <c r="E13" s="143" t="s">
        <v>35</v>
      </c>
      <c r="F13" s="143"/>
      <c r="G13" s="143"/>
      <c r="H13" s="143"/>
      <c r="I13" s="143"/>
    </row>
    <row r="14" spans="1:9" ht="11.25" customHeight="1">
      <c r="A14" s="87" t="s">
        <v>32</v>
      </c>
      <c r="B14" s="87"/>
      <c r="C14" s="88"/>
      <c r="D14" s="81">
        <f>D13/D11</f>
        <v>4012.5</v>
      </c>
      <c r="E14" s="130" t="s">
        <v>61</v>
      </c>
      <c r="F14" s="131"/>
      <c r="G14" s="131"/>
      <c r="H14" s="131"/>
      <c r="I14" s="131"/>
    </row>
    <row r="15" spans="1:9" ht="12.75" customHeight="1">
      <c r="A15" s="87" t="s">
        <v>31</v>
      </c>
      <c r="B15" s="87"/>
      <c r="C15" s="87"/>
      <c r="D15" s="50">
        <v>200000</v>
      </c>
      <c r="E15" s="130" t="s">
        <v>55</v>
      </c>
      <c r="F15" s="131"/>
      <c r="G15" s="131"/>
      <c r="H15" s="131"/>
      <c r="I15" s="131"/>
    </row>
    <row r="16" spans="1:9" ht="12.75" customHeight="1">
      <c r="A16" s="87" t="s">
        <v>40</v>
      </c>
      <c r="B16" s="87"/>
      <c r="C16" s="88"/>
      <c r="D16" s="81">
        <f>D15/D11</f>
        <v>1250</v>
      </c>
      <c r="E16" s="130" t="s">
        <v>62</v>
      </c>
      <c r="F16" s="131"/>
      <c r="G16" s="131"/>
      <c r="H16" s="131"/>
      <c r="I16" s="131"/>
    </row>
    <row r="17" spans="1:9" ht="12.75" customHeight="1">
      <c r="A17" s="126" t="s">
        <v>47</v>
      </c>
      <c r="B17" s="126"/>
      <c r="C17" s="127"/>
      <c r="D17" s="128">
        <v>10</v>
      </c>
      <c r="E17" s="85" t="s">
        <v>51</v>
      </c>
      <c r="F17" s="86"/>
      <c r="G17" s="86"/>
      <c r="H17" s="86"/>
      <c r="I17" s="86"/>
    </row>
    <row r="18" spans="1:9" ht="12.75" customHeight="1">
      <c r="A18" s="126"/>
      <c r="B18" s="126"/>
      <c r="C18" s="127"/>
      <c r="D18" s="129"/>
      <c r="E18" s="85"/>
      <c r="F18" s="86"/>
      <c r="G18" s="86"/>
      <c r="H18" s="86"/>
      <c r="I18" s="86"/>
    </row>
    <row r="19" spans="1:9" ht="12.75" customHeight="1">
      <c r="A19" s="98" t="s">
        <v>27</v>
      </c>
      <c r="B19" s="98"/>
      <c r="C19" s="98"/>
      <c r="D19" s="6">
        <v>100</v>
      </c>
      <c r="E19" s="140" t="s">
        <v>29</v>
      </c>
      <c r="F19" s="140"/>
      <c r="G19" s="140"/>
      <c r="H19" s="140"/>
      <c r="I19" s="140"/>
    </row>
    <row r="20" spans="1:9" s="41" customFormat="1" ht="12.75" customHeight="1">
      <c r="A20" s="13"/>
      <c r="B20" s="13"/>
      <c r="C20" s="13"/>
      <c r="D20" s="16"/>
      <c r="E20" s="14"/>
      <c r="F20" s="14"/>
      <c r="G20" s="14"/>
      <c r="H20" s="14"/>
      <c r="I20" s="14"/>
    </row>
    <row r="21" spans="1:8" ht="13.5" customHeight="1" thickBot="1">
      <c r="A21" s="7"/>
      <c r="B21" s="7"/>
      <c r="C21" s="42"/>
      <c r="D21" s="45"/>
      <c r="E21" s="43"/>
      <c r="F21" s="43"/>
      <c r="G21" s="42"/>
      <c r="H21" s="42"/>
    </row>
    <row r="22" spans="1:9" s="44" customFormat="1" ht="12.75" customHeight="1">
      <c r="A22" s="139" t="s">
        <v>18</v>
      </c>
      <c r="B22" s="138"/>
      <c r="C22" s="135" t="s">
        <v>12</v>
      </c>
      <c r="D22" s="136"/>
      <c r="E22" s="136"/>
      <c r="F22" s="138"/>
      <c r="G22" s="135" t="s">
        <v>11</v>
      </c>
      <c r="H22" s="136"/>
      <c r="I22" s="137"/>
    </row>
    <row r="23" spans="1:11" ht="33.75" customHeight="1">
      <c r="A23" s="106" t="s">
        <v>24</v>
      </c>
      <c r="B23" s="107"/>
      <c r="C23" s="147" t="s">
        <v>64</v>
      </c>
      <c r="D23" s="148"/>
      <c r="E23" s="148"/>
      <c r="F23" s="149"/>
      <c r="G23" s="132" t="s">
        <v>65</v>
      </c>
      <c r="H23" s="133"/>
      <c r="I23" s="134"/>
      <c r="J23" s="9"/>
      <c r="K23" s="9"/>
    </row>
    <row r="24" spans="1:9" ht="39.75" customHeight="1" thickBot="1">
      <c r="A24" s="108"/>
      <c r="B24" s="109"/>
      <c r="C24" s="150"/>
      <c r="D24" s="151"/>
      <c r="E24" s="151"/>
      <c r="F24" s="152"/>
      <c r="G24" s="101"/>
      <c r="H24" s="102"/>
      <c r="I24" s="103"/>
    </row>
    <row r="25" spans="1:8" ht="12.75" customHeight="1">
      <c r="A25" s="7"/>
      <c r="B25" s="7"/>
      <c r="C25" s="42"/>
      <c r="E25" s="43"/>
      <c r="F25" s="43"/>
      <c r="G25" s="42"/>
      <c r="H25" s="42"/>
    </row>
    <row r="26" spans="5:8" ht="12.75" customHeight="1">
      <c r="E26" s="45"/>
      <c r="F26" s="45"/>
      <c r="G26" s="45"/>
      <c r="H26" s="45"/>
    </row>
    <row r="27" spans="1:8" ht="12.75" customHeight="1">
      <c r="A27" s="119" t="s">
        <v>23</v>
      </c>
      <c r="B27" s="119"/>
      <c r="C27" s="119"/>
      <c r="D27" s="119"/>
      <c r="E27" s="119"/>
      <c r="F27" s="119"/>
      <c r="G27" s="119"/>
      <c r="H27" s="38"/>
    </row>
    <row r="28" spans="1:7" s="54" customFormat="1" ht="56.25" customHeight="1">
      <c r="A28" s="20" t="s">
        <v>21</v>
      </c>
      <c r="B28" s="52" t="s">
        <v>15</v>
      </c>
      <c r="C28" s="22" t="s">
        <v>14</v>
      </c>
      <c r="D28" s="23" t="s">
        <v>1</v>
      </c>
      <c r="E28" s="22" t="s">
        <v>2</v>
      </c>
      <c r="F28" s="22" t="s">
        <v>48</v>
      </c>
      <c r="G28" s="53" t="s">
        <v>22</v>
      </c>
    </row>
    <row r="29" spans="1:8" ht="12.75" customHeight="1">
      <c r="A29" s="66" t="s">
        <v>6</v>
      </c>
      <c r="B29" s="66" t="s">
        <v>17</v>
      </c>
      <c r="C29" s="153">
        <f>(0.0022*(D17^0.91)*($D$10^1.02))*(1-(D19/1460))</f>
        <v>2.1997514081233036</v>
      </c>
      <c r="D29" s="67" t="s">
        <v>7</v>
      </c>
      <c r="E29" s="67" t="s">
        <v>4</v>
      </c>
      <c r="F29" s="55">
        <f>C29*D14*D12/2000</f>
        <v>8.826502525094757</v>
      </c>
      <c r="G29" s="55">
        <f>((D16*D12*C29)/2000)</f>
        <v>2.7496892601541294</v>
      </c>
      <c r="H29" s="38"/>
    </row>
    <row r="30" spans="1:8" ht="12.75" customHeight="1">
      <c r="A30" s="47" t="s">
        <v>6</v>
      </c>
      <c r="B30" s="47" t="s">
        <v>16</v>
      </c>
      <c r="C30" s="154">
        <f>(0.00054*(D17^0.91)*($D$10^1.02))*(1-(D19/1460))</f>
        <v>0.5399389819939019</v>
      </c>
      <c r="D30" s="48" t="s">
        <v>7</v>
      </c>
      <c r="E30" s="48" t="s">
        <v>4</v>
      </c>
      <c r="F30" s="49">
        <f>C30*D14*D12/2000</f>
        <v>2.1665051652505314</v>
      </c>
      <c r="G30" s="49">
        <f>((D16*D12*C30)/2000)</f>
        <v>0.6749237274923774</v>
      </c>
      <c r="H30" s="38"/>
    </row>
    <row r="31" spans="1:8" ht="12.75" customHeight="1">
      <c r="A31" s="12"/>
      <c r="B31" s="12"/>
      <c r="C31" s="46"/>
      <c r="D31" s="46"/>
      <c r="E31" s="46"/>
      <c r="F31" s="46"/>
      <c r="G31" s="46"/>
      <c r="H31" s="46"/>
    </row>
    <row r="32" ht="12.75" customHeight="1"/>
    <row r="33" spans="1:3" ht="12.75" customHeight="1">
      <c r="A33" s="120" t="s">
        <v>50</v>
      </c>
      <c r="B33" s="121"/>
      <c r="C33" s="122"/>
    </row>
    <row r="34" spans="1:8" ht="12.75" customHeight="1">
      <c r="A34" s="123"/>
      <c r="B34" s="124"/>
      <c r="C34" s="125"/>
      <c r="H34" s="38"/>
    </row>
    <row r="35" spans="1:8" ht="33.75">
      <c r="A35" s="19" t="s">
        <v>21</v>
      </c>
      <c r="B35" s="20" t="s">
        <v>15</v>
      </c>
      <c r="C35" s="22" t="s">
        <v>49</v>
      </c>
      <c r="H35" s="38"/>
    </row>
    <row r="36" spans="1:8" ht="12.75" customHeight="1">
      <c r="A36" s="24" t="s">
        <v>6</v>
      </c>
      <c r="B36" s="24" t="s">
        <v>17</v>
      </c>
      <c r="C36" s="82">
        <f>F29*2000/8760</f>
        <v>2.015183224907479</v>
      </c>
      <c r="H36" s="38"/>
    </row>
    <row r="37" spans="1:8" ht="12.75" customHeight="1">
      <c r="A37" s="27" t="s">
        <v>6</v>
      </c>
      <c r="B37" s="27" t="s">
        <v>16</v>
      </c>
      <c r="C37" s="34">
        <f>F30*2000/8760</f>
        <v>0.49463588247729023</v>
      </c>
      <c r="H37" s="38"/>
    </row>
  </sheetData>
  <sheetProtection sheet="1" objects="1" scenarios="1"/>
  <mergeCells count="36">
    <mergeCell ref="A19:C19"/>
    <mergeCell ref="E19:I19"/>
    <mergeCell ref="A22:B22"/>
    <mergeCell ref="C22:F22"/>
    <mergeCell ref="G22:I22"/>
    <mergeCell ref="A33:C34"/>
    <mergeCell ref="A23:B24"/>
    <mergeCell ref="C23:F24"/>
    <mergeCell ref="G23:I24"/>
    <mergeCell ref="A27:G27"/>
    <mergeCell ref="A15:C15"/>
    <mergeCell ref="E15:I15"/>
    <mergeCell ref="A16:C16"/>
    <mergeCell ref="E16:I16"/>
    <mergeCell ref="A17:C18"/>
    <mergeCell ref="D17:D18"/>
    <mergeCell ref="E17:I18"/>
    <mergeCell ref="A11:C11"/>
    <mergeCell ref="E11:I11"/>
    <mergeCell ref="A12:C12"/>
    <mergeCell ref="A13:C13"/>
    <mergeCell ref="E13:I13"/>
    <mergeCell ref="A14:C14"/>
    <mergeCell ref="E14:I14"/>
    <mergeCell ref="A8:C8"/>
    <mergeCell ref="E8:I8"/>
    <mergeCell ref="A9:C9"/>
    <mergeCell ref="E9:I9"/>
    <mergeCell ref="A10:C10"/>
    <mergeCell ref="E10:I10"/>
    <mergeCell ref="A1:G1"/>
    <mergeCell ref="A2:G2"/>
    <mergeCell ref="A5:C5"/>
    <mergeCell ref="A6:C6"/>
    <mergeCell ref="A7:C7"/>
    <mergeCell ref="E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DNR - Air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Smumm</dc:creator>
  <cp:keywords/>
  <dc:description/>
  <cp:lastModifiedBy>Nick Page</cp:lastModifiedBy>
  <cp:lastPrinted>2007-11-06T15:35:48Z</cp:lastPrinted>
  <dcterms:created xsi:type="dcterms:W3CDTF">2002-02-22T14:42:31Z</dcterms:created>
  <dcterms:modified xsi:type="dcterms:W3CDTF">2012-01-04T21:17:49Z</dcterms:modified>
  <cp:category/>
  <cp:version/>
  <cp:contentType/>
  <cp:contentStatus/>
</cp:coreProperties>
</file>